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EstaPasta_de_trabalho"/>
  <mc:AlternateContent xmlns:mc="http://schemas.openxmlformats.org/markup-compatibility/2006">
    <mc:Choice Requires="x15">
      <x15ac:absPath xmlns:x15ac="http://schemas.microsoft.com/office/spreadsheetml/2010/11/ac" url="X:\GIN\01_PROJETOS\19_UO_Joinville\CC_2024_0xx_Reforma do Restaurante e Clinica JOI\Publicar\"/>
    </mc:Choice>
  </mc:AlternateContent>
  <bookViews>
    <workbookView xWindow="0" yWindow="0" windowWidth="23040" windowHeight="8664" tabRatio="634"/>
  </bookViews>
  <sheets>
    <sheet name="Orçamentária" sheetId="1" r:id="rId1"/>
    <sheet name="Cronograma Físico Finaceiro" sheetId="3" r:id="rId2"/>
  </sheets>
  <definedNames>
    <definedName name="_xlnm.Print_Area" localSheetId="1">'Cronograma Físico Finaceiro'!$A$4:$AD$51</definedName>
    <definedName name="_xlnm.Print_Area" localSheetId="0">Orçamentária!$A$1:$J$842</definedName>
    <definedName name="_xlnm.Print_Titles" localSheetId="1">'Cronograma Físico Finaceiro'!$A:$F</definedName>
    <definedName name="_xlnm.Print_Titles" localSheetId="0">Orçamentária!$15:$17</definedName>
    <definedName name="Z_419A589E_2E50_4375_AD52_77E7DEBAB9C0_.wvu.Cols" localSheetId="0" hidden="1">Orçamentária!#REF!</definedName>
    <definedName name="Z_419A589E_2E50_4375_AD52_77E7DEBAB9C0_.wvu.PrintArea" localSheetId="0" hidden="1">Orçamentária!$A$14:$J$843</definedName>
    <definedName name="Z_419A589E_2E50_4375_AD52_77E7DEBAB9C0_.wvu.PrintTitles" localSheetId="0" hidden="1">Orçamentária!$15:$19</definedName>
    <definedName name="Z_419A589E_2E50_4375_AD52_77E7DEBAB9C0_.wvu.Rows" localSheetId="0" hidden="1">Orçamentária!#REF!,Orçamentária!#REF!,Orçamentária!#REF!</definedName>
  </definedNames>
  <calcPr calcId="152511"/>
  <customWorkbookViews>
    <customWorkbookView name="orcamento - Modo de exibição pessoal" guid="{419A589E-2E50-4375-AD52-77E7DEBAB9C0}" mergeInterval="0" personalView="1" maximized="1" xWindow="1" yWindow="1" windowWidth="1436" windowHeight="670" tabRatio="63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82" i="1" l="1"/>
  <c r="J682" i="1" s="1"/>
  <c r="I682" i="1" s="1"/>
  <c r="H682" i="1"/>
  <c r="G683" i="1"/>
  <c r="J683" i="1" s="1"/>
  <c r="I683" i="1" s="1"/>
  <c r="H683" i="1"/>
  <c r="G684" i="1"/>
  <c r="J684" i="1" s="1"/>
  <c r="I684" i="1" s="1"/>
  <c r="H684" i="1"/>
  <c r="G685" i="1"/>
  <c r="J685" i="1" s="1"/>
  <c r="H685" i="1"/>
  <c r="H696" i="1"/>
  <c r="G696" i="1"/>
  <c r="J696" i="1" s="1"/>
  <c r="I696" i="1" s="1"/>
  <c r="D822" i="1"/>
  <c r="J14" i="3"/>
  <c r="AD39" i="3"/>
  <c r="AD38" i="3"/>
  <c r="AD37" i="3"/>
  <c r="AD35" i="3"/>
  <c r="AD34" i="3"/>
  <c r="AD33" i="3"/>
  <c r="AD32" i="3"/>
  <c r="AD31" i="3"/>
  <c r="AD30" i="3"/>
  <c r="AD29" i="3"/>
  <c r="AD28" i="3"/>
  <c r="AD26" i="3"/>
  <c r="AD25" i="3"/>
  <c r="AD24" i="3"/>
  <c r="AD23" i="3"/>
  <c r="AD22" i="3"/>
  <c r="AD21" i="3"/>
  <c r="AD19" i="3"/>
  <c r="AD18" i="3"/>
  <c r="AD17" i="3"/>
  <c r="AD16" i="3"/>
  <c r="AD15" i="3"/>
  <c r="AD14" i="3"/>
  <c r="AD12" i="3"/>
  <c r="AD11" i="3"/>
  <c r="AD10" i="3"/>
  <c r="Z39" i="3"/>
  <c r="Z38" i="3"/>
  <c r="Z37" i="3"/>
  <c r="Z35" i="3"/>
  <c r="Z34" i="3"/>
  <c r="Z33" i="3"/>
  <c r="Z32" i="3"/>
  <c r="Z31" i="3"/>
  <c r="Z30" i="3"/>
  <c r="Z29" i="3"/>
  <c r="Z28" i="3"/>
  <c r="Z26" i="3"/>
  <c r="Z25" i="3"/>
  <c r="Z24" i="3"/>
  <c r="Z23" i="3"/>
  <c r="Z22" i="3"/>
  <c r="Z21" i="3"/>
  <c r="Z19" i="3"/>
  <c r="Z18" i="3"/>
  <c r="Z17" i="3"/>
  <c r="Z16" i="3"/>
  <c r="Z15" i="3"/>
  <c r="Z14" i="3"/>
  <c r="Z12" i="3"/>
  <c r="Z11" i="3"/>
  <c r="Z10" i="3"/>
  <c r="V39" i="3"/>
  <c r="V38" i="3"/>
  <c r="V37" i="3"/>
  <c r="V35" i="3"/>
  <c r="V34" i="3"/>
  <c r="V33" i="3"/>
  <c r="V32" i="3"/>
  <c r="V31" i="3"/>
  <c r="V30" i="3"/>
  <c r="V29" i="3"/>
  <c r="V28" i="3"/>
  <c r="V26" i="3"/>
  <c r="V25" i="3"/>
  <c r="V24" i="3"/>
  <c r="V23" i="3"/>
  <c r="V22" i="3"/>
  <c r="V21" i="3"/>
  <c r="V19" i="3"/>
  <c r="V18" i="3"/>
  <c r="V17" i="3"/>
  <c r="V16" i="3"/>
  <c r="V15" i="3"/>
  <c r="V14" i="3"/>
  <c r="V12" i="3"/>
  <c r="V11" i="3"/>
  <c r="V10" i="3"/>
  <c r="R39" i="3"/>
  <c r="R38" i="3"/>
  <c r="R37" i="3"/>
  <c r="R35" i="3"/>
  <c r="R34" i="3"/>
  <c r="R33" i="3"/>
  <c r="R32" i="3"/>
  <c r="R31" i="3"/>
  <c r="R30" i="3"/>
  <c r="R29" i="3"/>
  <c r="R28" i="3"/>
  <c r="R26" i="3"/>
  <c r="R25" i="3"/>
  <c r="R24" i="3"/>
  <c r="R23" i="3"/>
  <c r="R22" i="3"/>
  <c r="R21" i="3"/>
  <c r="R19" i="3"/>
  <c r="R18" i="3"/>
  <c r="R17" i="3"/>
  <c r="R16" i="3"/>
  <c r="R15" i="3"/>
  <c r="R14" i="3"/>
  <c r="R12" i="3"/>
  <c r="R11" i="3"/>
  <c r="R10" i="3"/>
  <c r="N39" i="3"/>
  <c r="N38" i="3"/>
  <c r="N37" i="3"/>
  <c r="N35" i="3"/>
  <c r="N34" i="3"/>
  <c r="N33" i="3"/>
  <c r="N32" i="3"/>
  <c r="N31" i="3"/>
  <c r="N30" i="3"/>
  <c r="N29" i="3"/>
  <c r="N28" i="3"/>
  <c r="N26" i="3"/>
  <c r="N25" i="3"/>
  <c r="N24" i="3"/>
  <c r="N23" i="3"/>
  <c r="N22" i="3"/>
  <c r="N21" i="3"/>
  <c r="N19" i="3"/>
  <c r="N18" i="3"/>
  <c r="N17" i="3"/>
  <c r="N16" i="3"/>
  <c r="N15" i="3"/>
  <c r="N14" i="3"/>
  <c r="N12" i="3"/>
  <c r="N11" i="3"/>
  <c r="N10" i="3"/>
  <c r="J38" i="3"/>
  <c r="J39" i="3"/>
  <c r="J37" i="3"/>
  <c r="J29" i="3"/>
  <c r="J30" i="3"/>
  <c r="J31" i="3"/>
  <c r="J32" i="3"/>
  <c r="J33" i="3"/>
  <c r="J34" i="3"/>
  <c r="J35" i="3"/>
  <c r="J28" i="3"/>
  <c r="J19" i="3"/>
  <c r="J21" i="3"/>
  <c r="J22" i="3"/>
  <c r="J23" i="3"/>
  <c r="J24" i="3"/>
  <c r="J25" i="3"/>
  <c r="J26" i="3"/>
  <c r="J18" i="3"/>
  <c r="J17" i="3"/>
  <c r="J16" i="3"/>
  <c r="J15" i="3"/>
  <c r="J12" i="3"/>
  <c r="J11" i="3"/>
  <c r="J10" i="3"/>
  <c r="AF11" i="3"/>
  <c r="AF12" i="3"/>
  <c r="AF14" i="3"/>
  <c r="AF15" i="3"/>
  <c r="AF16" i="3"/>
  <c r="AF17" i="3"/>
  <c r="AF18" i="3"/>
  <c r="AF19" i="3"/>
  <c r="AF21" i="3"/>
  <c r="AF22" i="3"/>
  <c r="AF23" i="3"/>
  <c r="AF24" i="3"/>
  <c r="AF25" i="3"/>
  <c r="AF26" i="3"/>
  <c r="AF27" i="3"/>
  <c r="AF28" i="3"/>
  <c r="AF29" i="3"/>
  <c r="AF30" i="3"/>
  <c r="AF31" i="3"/>
  <c r="AF32" i="3"/>
  <c r="AF33" i="3"/>
  <c r="AF34" i="3"/>
  <c r="AF35" i="3"/>
  <c r="AF37" i="3"/>
  <c r="AF38" i="3"/>
  <c r="AF39" i="3"/>
  <c r="AF10" i="3"/>
  <c r="B39" i="3"/>
  <c r="B38" i="3"/>
  <c r="B37" i="3"/>
  <c r="B35" i="3"/>
  <c r="B34" i="3"/>
  <c r="B33" i="3"/>
  <c r="B32" i="3"/>
  <c r="B31" i="3"/>
  <c r="B30" i="3"/>
  <c r="B29" i="3"/>
  <c r="B28" i="3"/>
  <c r="B20" i="3"/>
  <c r="B13" i="3"/>
  <c r="B26" i="3"/>
  <c r="B25" i="3"/>
  <c r="B24" i="3"/>
  <c r="B23" i="3"/>
  <c r="B22" i="3"/>
  <c r="B21" i="3"/>
  <c r="B19" i="3"/>
  <c r="B18" i="3"/>
  <c r="B17" i="3"/>
  <c r="B16" i="3"/>
  <c r="B15" i="3"/>
  <c r="B14" i="3"/>
  <c r="B12" i="3"/>
  <c r="B11" i="3"/>
  <c r="B10" i="3"/>
  <c r="G794" i="1"/>
  <c r="D789" i="1"/>
  <c r="G787" i="1"/>
  <c r="D786" i="1"/>
  <c r="D785" i="1"/>
  <c r="D784" i="1"/>
  <c r="D783" i="1"/>
  <c r="I782" i="1"/>
  <c r="H782" i="1"/>
  <c r="I781" i="1"/>
  <c r="H781" i="1"/>
  <c r="G780" i="1"/>
  <c r="D780" i="1"/>
  <c r="D775" i="1" s="1"/>
  <c r="I776" i="1"/>
  <c r="H776" i="1"/>
  <c r="G776" i="1"/>
  <c r="G775" i="1"/>
  <c r="D774" i="1"/>
  <c r="H774" i="1" s="1"/>
  <c r="G773" i="1"/>
  <c r="D773" i="1"/>
  <c r="I773" i="1" s="1"/>
  <c r="H758" i="1"/>
  <c r="G758" i="1"/>
  <c r="J758" i="1" s="1"/>
  <c r="G757" i="1"/>
  <c r="D757" i="1"/>
  <c r="H753" i="1"/>
  <c r="G753" i="1"/>
  <c r="J753" i="1" s="1"/>
  <c r="H752" i="1"/>
  <c r="G752" i="1"/>
  <c r="J752" i="1" s="1"/>
  <c r="H751" i="1"/>
  <c r="G751" i="1"/>
  <c r="J751" i="1" s="1"/>
  <c r="H750" i="1"/>
  <c r="G750" i="1"/>
  <c r="J750" i="1" s="1"/>
  <c r="H749" i="1"/>
  <c r="G749" i="1"/>
  <c r="J749" i="1" s="1"/>
  <c r="H748" i="1"/>
  <c r="G748" i="1"/>
  <c r="J748" i="1" s="1"/>
  <c r="H747" i="1"/>
  <c r="G747" i="1"/>
  <c r="J747" i="1" s="1"/>
  <c r="H746" i="1"/>
  <c r="G746" i="1"/>
  <c r="J746" i="1" s="1"/>
  <c r="H745" i="1"/>
  <c r="G745" i="1"/>
  <c r="J745" i="1" s="1"/>
  <c r="H744" i="1"/>
  <c r="G744" i="1"/>
  <c r="J744" i="1" s="1"/>
  <c r="H743" i="1"/>
  <c r="G743" i="1"/>
  <c r="J743" i="1" s="1"/>
  <c r="H738" i="1"/>
  <c r="G738" i="1"/>
  <c r="J738" i="1" s="1"/>
  <c r="H737" i="1"/>
  <c r="G737" i="1"/>
  <c r="J737" i="1" s="1"/>
  <c r="H736" i="1"/>
  <c r="G736" i="1"/>
  <c r="J736" i="1" s="1"/>
  <c r="H735" i="1"/>
  <c r="G735" i="1"/>
  <c r="J735" i="1" s="1"/>
  <c r="H734" i="1"/>
  <c r="G734" i="1"/>
  <c r="J734" i="1" s="1"/>
  <c r="H733" i="1"/>
  <c r="G733" i="1"/>
  <c r="J733" i="1" s="1"/>
  <c r="H732" i="1"/>
  <c r="G732" i="1"/>
  <c r="J732" i="1" s="1"/>
  <c r="H731" i="1"/>
  <c r="G731" i="1"/>
  <c r="J731" i="1" s="1"/>
  <c r="H730" i="1"/>
  <c r="G730" i="1"/>
  <c r="J730" i="1" s="1"/>
  <c r="H729" i="1"/>
  <c r="G729" i="1"/>
  <c r="J729" i="1" s="1"/>
  <c r="H728" i="1"/>
  <c r="G728" i="1"/>
  <c r="J728" i="1" s="1"/>
  <c r="H727" i="1"/>
  <c r="G727" i="1"/>
  <c r="J727" i="1" s="1"/>
  <c r="H725" i="1"/>
  <c r="G725" i="1"/>
  <c r="J725" i="1" s="1"/>
  <c r="H724" i="1"/>
  <c r="G724" i="1"/>
  <c r="J724" i="1" s="1"/>
  <c r="I724" i="1" s="1"/>
  <c r="H723" i="1"/>
  <c r="G723" i="1"/>
  <c r="J723" i="1" s="1"/>
  <c r="H722" i="1"/>
  <c r="G722" i="1"/>
  <c r="J722" i="1" s="1"/>
  <c r="H721" i="1"/>
  <c r="G721" i="1"/>
  <c r="J721" i="1" s="1"/>
  <c r="H720" i="1"/>
  <c r="G720" i="1"/>
  <c r="J720" i="1" s="1"/>
  <c r="H719" i="1"/>
  <c r="G719" i="1"/>
  <c r="J719" i="1" s="1"/>
  <c r="H718" i="1"/>
  <c r="G718" i="1"/>
  <c r="J718" i="1" s="1"/>
  <c r="H717" i="1"/>
  <c r="G717" i="1"/>
  <c r="J717" i="1" s="1"/>
  <c r="H716" i="1"/>
  <c r="G716" i="1"/>
  <c r="J716" i="1" s="1"/>
  <c r="H715" i="1"/>
  <c r="G715" i="1"/>
  <c r="J715" i="1" s="1"/>
  <c r="B715" i="1"/>
  <c r="H713" i="1"/>
  <c r="G713" i="1"/>
  <c r="J713" i="1" s="1"/>
  <c r="H712" i="1"/>
  <c r="G712" i="1"/>
  <c r="J712" i="1" s="1"/>
  <c r="H711" i="1"/>
  <c r="G711" i="1"/>
  <c r="J711" i="1" s="1"/>
  <c r="H710" i="1"/>
  <c r="G710" i="1"/>
  <c r="J710" i="1" s="1"/>
  <c r="H709" i="1"/>
  <c r="G709" i="1"/>
  <c r="J709" i="1" s="1"/>
  <c r="H708" i="1"/>
  <c r="G708" i="1"/>
  <c r="J708" i="1" s="1"/>
  <c r="H707" i="1"/>
  <c r="G707" i="1"/>
  <c r="J707" i="1" s="1"/>
  <c r="H706" i="1"/>
  <c r="G706" i="1"/>
  <c r="J706" i="1" s="1"/>
  <c r="H705" i="1"/>
  <c r="G705" i="1"/>
  <c r="J705" i="1" s="1"/>
  <c r="H704" i="1"/>
  <c r="G704" i="1"/>
  <c r="J704" i="1" s="1"/>
  <c r="H703" i="1"/>
  <c r="G703" i="1"/>
  <c r="J703" i="1" s="1"/>
  <c r="H701" i="1"/>
  <c r="G701" i="1"/>
  <c r="J701" i="1" s="1"/>
  <c r="H700" i="1"/>
  <c r="G700" i="1"/>
  <c r="J700" i="1" s="1"/>
  <c r="H699" i="1"/>
  <c r="G699" i="1"/>
  <c r="J699" i="1" s="1"/>
  <c r="H698" i="1"/>
  <c r="G698" i="1"/>
  <c r="J698" i="1" s="1"/>
  <c r="H697" i="1"/>
  <c r="G697" i="1"/>
  <c r="J697" i="1" s="1"/>
  <c r="H694" i="1"/>
  <c r="G694" i="1"/>
  <c r="J694" i="1" s="1"/>
  <c r="H693" i="1"/>
  <c r="G693" i="1"/>
  <c r="J693" i="1" s="1"/>
  <c r="H692" i="1"/>
  <c r="G692" i="1"/>
  <c r="J692" i="1" s="1"/>
  <c r="H690" i="1"/>
  <c r="G690" i="1"/>
  <c r="J690" i="1" s="1"/>
  <c r="H681" i="1"/>
  <c r="G681" i="1"/>
  <c r="J681" i="1" s="1"/>
  <c r="H680" i="1"/>
  <c r="G680" i="1"/>
  <c r="J680" i="1" s="1"/>
  <c r="H678" i="1"/>
  <c r="G678" i="1"/>
  <c r="J678" i="1" s="1"/>
  <c r="H677" i="1"/>
  <c r="G677" i="1"/>
  <c r="J677" i="1" s="1"/>
  <c r="H676" i="1"/>
  <c r="G676" i="1"/>
  <c r="J676" i="1" s="1"/>
  <c r="H675" i="1"/>
  <c r="G675" i="1"/>
  <c r="J675" i="1" s="1"/>
  <c r="H674" i="1"/>
  <c r="G674" i="1"/>
  <c r="J674" i="1" s="1"/>
  <c r="H673" i="1"/>
  <c r="G673" i="1"/>
  <c r="J673" i="1" s="1"/>
  <c r="H672" i="1"/>
  <c r="G672" i="1"/>
  <c r="J672" i="1" s="1"/>
  <c r="H671" i="1"/>
  <c r="G671" i="1"/>
  <c r="J671" i="1" s="1"/>
  <c r="H670" i="1"/>
  <c r="G670" i="1"/>
  <c r="J670" i="1" s="1"/>
  <c r="H669" i="1"/>
  <c r="G669" i="1"/>
  <c r="J669" i="1" s="1"/>
  <c r="H668" i="1"/>
  <c r="G668" i="1"/>
  <c r="J668" i="1" s="1"/>
  <c r="H666" i="1"/>
  <c r="G666" i="1"/>
  <c r="J666" i="1" s="1"/>
  <c r="H665" i="1"/>
  <c r="G665" i="1"/>
  <c r="J665" i="1" s="1"/>
  <c r="H664" i="1"/>
  <c r="G664" i="1"/>
  <c r="J664" i="1" s="1"/>
  <c r="H663" i="1"/>
  <c r="G663" i="1"/>
  <c r="J663" i="1" s="1"/>
  <c r="H662" i="1"/>
  <c r="G662" i="1"/>
  <c r="J662" i="1" s="1"/>
  <c r="H660" i="1"/>
  <c r="G660" i="1"/>
  <c r="J660" i="1" s="1"/>
  <c r="H659" i="1"/>
  <c r="G659" i="1"/>
  <c r="J659" i="1" s="1"/>
  <c r="H658" i="1"/>
  <c r="G658" i="1"/>
  <c r="J658" i="1" s="1"/>
  <c r="H656" i="1"/>
  <c r="G656" i="1"/>
  <c r="J656" i="1" s="1"/>
  <c r="H655" i="1"/>
  <c r="G655" i="1"/>
  <c r="J655" i="1" s="1"/>
  <c r="H654" i="1"/>
  <c r="G654" i="1"/>
  <c r="J654" i="1" s="1"/>
  <c r="H653" i="1"/>
  <c r="G653" i="1"/>
  <c r="J653" i="1" s="1"/>
  <c r="H652" i="1"/>
  <c r="G652" i="1"/>
  <c r="J652" i="1" s="1"/>
  <c r="H650" i="1"/>
  <c r="G650" i="1"/>
  <c r="J650" i="1" s="1"/>
  <c r="H649" i="1"/>
  <c r="G649" i="1"/>
  <c r="J649" i="1" s="1"/>
  <c r="H648" i="1"/>
  <c r="G648" i="1"/>
  <c r="J648" i="1" s="1"/>
  <c r="H647" i="1"/>
  <c r="G647" i="1"/>
  <c r="J647" i="1" s="1"/>
  <c r="H646" i="1"/>
  <c r="G646" i="1"/>
  <c r="J646" i="1" s="1"/>
  <c r="H645" i="1"/>
  <c r="G645" i="1"/>
  <c r="J645" i="1" s="1"/>
  <c r="H644" i="1"/>
  <c r="G644" i="1"/>
  <c r="J644" i="1" s="1"/>
  <c r="H643" i="1"/>
  <c r="G643" i="1"/>
  <c r="J643" i="1" s="1"/>
  <c r="H641" i="1"/>
  <c r="G641" i="1"/>
  <c r="J641" i="1" s="1"/>
  <c r="H640" i="1"/>
  <c r="G640" i="1"/>
  <c r="J640" i="1" s="1"/>
  <c r="H639" i="1"/>
  <c r="G639" i="1"/>
  <c r="J639" i="1" s="1"/>
  <c r="H638" i="1"/>
  <c r="G638" i="1"/>
  <c r="J638" i="1" s="1"/>
  <c r="H637" i="1"/>
  <c r="G637" i="1"/>
  <c r="J637" i="1" s="1"/>
  <c r="H636" i="1"/>
  <c r="G636" i="1"/>
  <c r="J636" i="1" s="1"/>
  <c r="H635" i="1"/>
  <c r="G635" i="1"/>
  <c r="J635" i="1" s="1"/>
  <c r="H634" i="1"/>
  <c r="G634" i="1"/>
  <c r="J634" i="1" s="1"/>
  <c r="H633" i="1"/>
  <c r="G633" i="1"/>
  <c r="J633" i="1" s="1"/>
  <c r="H632" i="1"/>
  <c r="G632" i="1"/>
  <c r="J632" i="1" s="1"/>
  <c r="H630" i="1"/>
  <c r="G630" i="1"/>
  <c r="J630" i="1" s="1"/>
  <c r="H625" i="1"/>
  <c r="G625" i="1"/>
  <c r="J625" i="1" s="1"/>
  <c r="H624" i="1"/>
  <c r="G624" i="1"/>
  <c r="J624" i="1" s="1"/>
  <c r="H623" i="1"/>
  <c r="G623" i="1"/>
  <c r="J623" i="1" s="1"/>
  <c r="H622" i="1"/>
  <c r="G622" i="1"/>
  <c r="J622" i="1" s="1"/>
  <c r="H620" i="1"/>
  <c r="G620" i="1"/>
  <c r="J620" i="1" s="1"/>
  <c r="H618" i="1"/>
  <c r="G618" i="1"/>
  <c r="J618" i="1" s="1"/>
  <c r="H617" i="1"/>
  <c r="G617" i="1"/>
  <c r="J617" i="1" s="1"/>
  <c r="H616" i="1"/>
  <c r="G616" i="1"/>
  <c r="J616" i="1" s="1"/>
  <c r="H615" i="1"/>
  <c r="G615" i="1"/>
  <c r="J615" i="1" s="1"/>
  <c r="G614" i="1"/>
  <c r="D614" i="1"/>
  <c r="H614" i="1" s="1"/>
  <c r="H613" i="1"/>
  <c r="G613" i="1"/>
  <c r="J613" i="1" s="1"/>
  <c r="G612" i="1"/>
  <c r="D612" i="1"/>
  <c r="H611" i="1"/>
  <c r="G611" i="1"/>
  <c r="J611" i="1" s="1"/>
  <c r="H610" i="1"/>
  <c r="G610" i="1"/>
  <c r="J610" i="1" s="1"/>
  <c r="H609" i="1"/>
  <c r="G609" i="1"/>
  <c r="J609" i="1" s="1"/>
  <c r="H607" i="1"/>
  <c r="G607" i="1"/>
  <c r="J607" i="1" s="1"/>
  <c r="H606" i="1"/>
  <c r="G606" i="1"/>
  <c r="J606" i="1" s="1"/>
  <c r="G604" i="1"/>
  <c r="D604" i="1"/>
  <c r="H604" i="1" s="1"/>
  <c r="G603" i="1"/>
  <c r="D603" i="1"/>
  <c r="H602" i="1"/>
  <c r="G602" i="1"/>
  <c r="J602" i="1" s="1"/>
  <c r="H601" i="1"/>
  <c r="G601" i="1"/>
  <c r="J601" i="1" s="1"/>
  <c r="H600" i="1"/>
  <c r="G600" i="1"/>
  <c r="J600" i="1" s="1"/>
  <c r="H598" i="1"/>
  <c r="G598" i="1"/>
  <c r="J598" i="1" s="1"/>
  <c r="G597" i="1"/>
  <c r="H596" i="1"/>
  <c r="G596" i="1"/>
  <c r="J596" i="1" s="1"/>
  <c r="H595" i="1"/>
  <c r="G595" i="1"/>
  <c r="J595" i="1" s="1"/>
  <c r="H594" i="1"/>
  <c r="G594" i="1"/>
  <c r="J594" i="1" s="1"/>
  <c r="H593" i="1"/>
  <c r="G593" i="1"/>
  <c r="J593" i="1" s="1"/>
  <c r="H591" i="1"/>
  <c r="G591" i="1"/>
  <c r="J591" i="1" s="1"/>
  <c r="H590" i="1"/>
  <c r="G590" i="1"/>
  <c r="J590" i="1" s="1"/>
  <c r="G589" i="1"/>
  <c r="D589" i="1"/>
  <c r="H588" i="1"/>
  <c r="G588" i="1"/>
  <c r="J588" i="1" s="1"/>
  <c r="G587" i="1"/>
  <c r="D587" i="1"/>
  <c r="H587" i="1" s="1"/>
  <c r="G586" i="1"/>
  <c r="D586" i="1"/>
  <c r="H585" i="1"/>
  <c r="G585" i="1"/>
  <c r="J585" i="1" s="1"/>
  <c r="H584" i="1"/>
  <c r="G584" i="1"/>
  <c r="J584" i="1" s="1"/>
  <c r="H583" i="1"/>
  <c r="G583" i="1"/>
  <c r="J583" i="1" s="1"/>
  <c r="H581" i="1"/>
  <c r="G581" i="1"/>
  <c r="J581" i="1" s="1"/>
  <c r="H580" i="1"/>
  <c r="G580" i="1"/>
  <c r="J580" i="1" s="1"/>
  <c r="H575" i="1"/>
  <c r="G575" i="1"/>
  <c r="J575" i="1" s="1"/>
  <c r="H574" i="1"/>
  <c r="G574" i="1"/>
  <c r="J574" i="1" s="1"/>
  <c r="H573" i="1"/>
  <c r="G573" i="1"/>
  <c r="J573" i="1" s="1"/>
  <c r="H572" i="1"/>
  <c r="G572" i="1"/>
  <c r="J572" i="1" s="1"/>
  <c r="H571" i="1"/>
  <c r="G571" i="1"/>
  <c r="J571" i="1" s="1"/>
  <c r="H570" i="1"/>
  <c r="G570" i="1"/>
  <c r="J570" i="1" s="1"/>
  <c r="H569" i="1"/>
  <c r="G569" i="1"/>
  <c r="J569" i="1" s="1"/>
  <c r="H568" i="1"/>
  <c r="G568" i="1"/>
  <c r="J568" i="1" s="1"/>
  <c r="H567" i="1"/>
  <c r="G567" i="1"/>
  <c r="J567" i="1" s="1"/>
  <c r="H566" i="1"/>
  <c r="G566" i="1"/>
  <c r="J566" i="1" s="1"/>
  <c r="G565" i="1"/>
  <c r="D565" i="1"/>
  <c r="D597" i="1" s="1"/>
  <c r="H564" i="1"/>
  <c r="G564" i="1"/>
  <c r="J564" i="1" s="1"/>
  <c r="H563" i="1"/>
  <c r="G563" i="1"/>
  <c r="J563" i="1" s="1"/>
  <c r="H562" i="1"/>
  <c r="G562" i="1"/>
  <c r="J562" i="1" s="1"/>
  <c r="H561" i="1"/>
  <c r="G561" i="1"/>
  <c r="J561" i="1" s="1"/>
  <c r="H560" i="1"/>
  <c r="G560" i="1"/>
  <c r="J560" i="1" s="1"/>
  <c r="H559" i="1"/>
  <c r="G559" i="1"/>
  <c r="J559" i="1" s="1"/>
  <c r="H558" i="1"/>
  <c r="G558" i="1"/>
  <c r="J558" i="1" s="1"/>
  <c r="H557" i="1"/>
  <c r="G557" i="1"/>
  <c r="J557" i="1" s="1"/>
  <c r="H553" i="1"/>
  <c r="G553" i="1"/>
  <c r="J553" i="1" s="1"/>
  <c r="H552" i="1"/>
  <c r="G552" i="1"/>
  <c r="J552" i="1" s="1"/>
  <c r="H551" i="1"/>
  <c r="G551" i="1"/>
  <c r="J551" i="1" s="1"/>
  <c r="H550" i="1"/>
  <c r="G550" i="1"/>
  <c r="J550" i="1" s="1"/>
  <c r="H546" i="1"/>
  <c r="G546" i="1"/>
  <c r="J546" i="1" s="1"/>
  <c r="H545" i="1"/>
  <c r="G545" i="1"/>
  <c r="J545" i="1" s="1"/>
  <c r="H544" i="1"/>
  <c r="G544" i="1"/>
  <c r="J544" i="1" s="1"/>
  <c r="H543" i="1"/>
  <c r="G543" i="1"/>
  <c r="J543" i="1" s="1"/>
  <c r="H529" i="1"/>
  <c r="G529" i="1"/>
  <c r="J529" i="1" s="1"/>
  <c r="H528" i="1"/>
  <c r="G528" i="1"/>
  <c r="J528" i="1" s="1"/>
  <c r="H527" i="1"/>
  <c r="G527" i="1"/>
  <c r="J527" i="1" s="1"/>
  <c r="H526" i="1"/>
  <c r="G526" i="1"/>
  <c r="J526" i="1" s="1"/>
  <c r="H525" i="1"/>
  <c r="G525" i="1"/>
  <c r="J525" i="1" s="1"/>
  <c r="H524" i="1"/>
  <c r="G524" i="1"/>
  <c r="J524" i="1" s="1"/>
  <c r="H523" i="1"/>
  <c r="G523" i="1"/>
  <c r="J523" i="1" s="1"/>
  <c r="H522" i="1"/>
  <c r="G522" i="1"/>
  <c r="J522" i="1" s="1"/>
  <c r="H521" i="1"/>
  <c r="G521" i="1"/>
  <c r="J521" i="1" s="1"/>
  <c r="H520" i="1"/>
  <c r="G520" i="1"/>
  <c r="J520" i="1" s="1"/>
  <c r="H518" i="1"/>
  <c r="G518" i="1"/>
  <c r="J518" i="1" s="1"/>
  <c r="H517" i="1"/>
  <c r="G517" i="1"/>
  <c r="J517" i="1" s="1"/>
  <c r="H516" i="1"/>
  <c r="G516" i="1"/>
  <c r="J516" i="1" s="1"/>
  <c r="H515" i="1"/>
  <c r="G515" i="1"/>
  <c r="J515" i="1" s="1"/>
  <c r="H514" i="1"/>
  <c r="G514" i="1"/>
  <c r="J514" i="1" s="1"/>
  <c r="H513" i="1"/>
  <c r="G513" i="1"/>
  <c r="J513" i="1" s="1"/>
  <c r="H512" i="1"/>
  <c r="G512" i="1"/>
  <c r="J512" i="1" s="1"/>
  <c r="H511" i="1"/>
  <c r="G511" i="1"/>
  <c r="J511" i="1" s="1"/>
  <c r="H509" i="1"/>
  <c r="G509" i="1"/>
  <c r="J509" i="1" s="1"/>
  <c r="H508" i="1"/>
  <c r="G508" i="1"/>
  <c r="J508" i="1" s="1"/>
  <c r="H507" i="1"/>
  <c r="G507" i="1"/>
  <c r="J507" i="1" s="1"/>
  <c r="H506" i="1"/>
  <c r="G506" i="1"/>
  <c r="J506" i="1" s="1"/>
  <c r="H505" i="1"/>
  <c r="G505" i="1"/>
  <c r="J505" i="1" s="1"/>
  <c r="H504" i="1"/>
  <c r="G504" i="1"/>
  <c r="J504" i="1" s="1"/>
  <c r="H503" i="1"/>
  <c r="G503" i="1"/>
  <c r="J503" i="1" s="1"/>
  <c r="H502" i="1"/>
  <c r="G502" i="1"/>
  <c r="J502" i="1" s="1"/>
  <c r="H501" i="1"/>
  <c r="G501" i="1"/>
  <c r="J501" i="1" s="1"/>
  <c r="H499" i="1"/>
  <c r="G499" i="1"/>
  <c r="J499" i="1" s="1"/>
  <c r="H498" i="1"/>
  <c r="G498" i="1"/>
  <c r="J498" i="1" s="1"/>
  <c r="H497" i="1"/>
  <c r="G497" i="1"/>
  <c r="J497" i="1" s="1"/>
  <c r="H496" i="1"/>
  <c r="G496" i="1"/>
  <c r="J496" i="1" s="1"/>
  <c r="H494" i="1"/>
  <c r="G494" i="1"/>
  <c r="J494" i="1" s="1"/>
  <c r="H493" i="1"/>
  <c r="G493" i="1"/>
  <c r="J493" i="1" s="1"/>
  <c r="H491" i="1"/>
  <c r="G491" i="1"/>
  <c r="J491" i="1" s="1"/>
  <c r="H490" i="1"/>
  <c r="G490" i="1"/>
  <c r="J490" i="1" s="1"/>
  <c r="H489" i="1"/>
  <c r="G489" i="1"/>
  <c r="J489" i="1" s="1"/>
  <c r="H488" i="1"/>
  <c r="G488" i="1"/>
  <c r="J488" i="1" s="1"/>
  <c r="H486" i="1"/>
  <c r="G486" i="1"/>
  <c r="J486" i="1" s="1"/>
  <c r="H483" i="1"/>
  <c r="G483" i="1"/>
  <c r="J483" i="1" s="1"/>
  <c r="H482" i="1"/>
  <c r="G482" i="1"/>
  <c r="J482" i="1" s="1"/>
  <c r="H481" i="1"/>
  <c r="G481" i="1"/>
  <c r="J481" i="1" s="1"/>
  <c r="H479" i="1"/>
  <c r="G479" i="1"/>
  <c r="J479" i="1" s="1"/>
  <c r="H478" i="1"/>
  <c r="G478" i="1"/>
  <c r="J478" i="1" s="1"/>
  <c r="H476" i="1"/>
  <c r="G476" i="1"/>
  <c r="J476" i="1" s="1"/>
  <c r="H475" i="1"/>
  <c r="G475" i="1"/>
  <c r="J475" i="1" s="1"/>
  <c r="H469" i="1"/>
  <c r="G469" i="1"/>
  <c r="J469" i="1" s="1"/>
  <c r="H468" i="1"/>
  <c r="G468" i="1"/>
  <c r="J468" i="1" s="1"/>
  <c r="H467" i="1"/>
  <c r="G467" i="1"/>
  <c r="J467" i="1" s="1"/>
  <c r="H466" i="1"/>
  <c r="G466" i="1"/>
  <c r="J466" i="1" s="1"/>
  <c r="H464" i="1"/>
  <c r="G464" i="1"/>
  <c r="J464" i="1" s="1"/>
  <c r="H462" i="1"/>
  <c r="G462" i="1"/>
  <c r="J462" i="1" s="1"/>
  <c r="H460" i="1"/>
  <c r="G460" i="1"/>
  <c r="J460" i="1" s="1"/>
  <c r="H459" i="1"/>
  <c r="G459" i="1"/>
  <c r="J459" i="1" s="1"/>
  <c r="H457" i="1"/>
  <c r="G457" i="1"/>
  <c r="J457" i="1" s="1"/>
  <c r="H456" i="1"/>
  <c r="G456" i="1"/>
  <c r="J456" i="1" s="1"/>
  <c r="H454" i="1"/>
  <c r="G454" i="1"/>
  <c r="J454" i="1" s="1"/>
  <c r="H452" i="1"/>
  <c r="G452" i="1"/>
  <c r="J452" i="1" s="1"/>
  <c r="H451" i="1"/>
  <c r="G451" i="1"/>
  <c r="J451" i="1" s="1"/>
  <c r="H450" i="1"/>
  <c r="G450" i="1"/>
  <c r="J450" i="1" s="1"/>
  <c r="H449" i="1"/>
  <c r="G449" i="1"/>
  <c r="J449" i="1" s="1"/>
  <c r="H447" i="1"/>
  <c r="G447" i="1"/>
  <c r="J447" i="1" s="1"/>
  <c r="H446" i="1"/>
  <c r="G446" i="1"/>
  <c r="J446" i="1" s="1"/>
  <c r="H441" i="1"/>
  <c r="G441" i="1"/>
  <c r="J441" i="1" s="1"/>
  <c r="H440" i="1"/>
  <c r="G440" i="1"/>
  <c r="J440" i="1" s="1"/>
  <c r="H439" i="1"/>
  <c r="G439" i="1"/>
  <c r="J439" i="1" s="1"/>
  <c r="H438" i="1"/>
  <c r="G438" i="1"/>
  <c r="J438" i="1" s="1"/>
  <c r="H437" i="1"/>
  <c r="G437" i="1"/>
  <c r="J437" i="1" s="1"/>
  <c r="H436" i="1"/>
  <c r="G436" i="1"/>
  <c r="J436" i="1" s="1"/>
  <c r="H435" i="1"/>
  <c r="G435" i="1"/>
  <c r="J435" i="1" s="1"/>
  <c r="H433" i="1"/>
  <c r="G433" i="1"/>
  <c r="J433" i="1" s="1"/>
  <c r="H432" i="1"/>
  <c r="G432" i="1"/>
  <c r="J432" i="1" s="1"/>
  <c r="H431" i="1"/>
  <c r="G431" i="1"/>
  <c r="J431" i="1" s="1"/>
  <c r="H429" i="1"/>
  <c r="G429" i="1"/>
  <c r="J429" i="1" s="1"/>
  <c r="H428" i="1"/>
  <c r="G428" i="1"/>
  <c r="J428" i="1" s="1"/>
  <c r="H427" i="1"/>
  <c r="G427" i="1"/>
  <c r="J427" i="1" s="1"/>
  <c r="H426" i="1"/>
  <c r="G426" i="1"/>
  <c r="J426" i="1" s="1"/>
  <c r="H425" i="1"/>
  <c r="G425" i="1"/>
  <c r="J425" i="1" s="1"/>
  <c r="H424" i="1"/>
  <c r="G424" i="1"/>
  <c r="J424" i="1" s="1"/>
  <c r="H423" i="1"/>
  <c r="G423" i="1"/>
  <c r="J423" i="1" s="1"/>
  <c r="H422" i="1"/>
  <c r="G422" i="1"/>
  <c r="J422" i="1" s="1"/>
  <c r="H420" i="1"/>
  <c r="G420" i="1"/>
  <c r="J420" i="1" s="1"/>
  <c r="H418" i="1"/>
  <c r="G418" i="1"/>
  <c r="J418" i="1" s="1"/>
  <c r="H417" i="1"/>
  <c r="G417" i="1"/>
  <c r="J417" i="1" s="1"/>
  <c r="H416" i="1"/>
  <c r="G416" i="1"/>
  <c r="J416" i="1" s="1"/>
  <c r="H414" i="1"/>
  <c r="G414" i="1"/>
  <c r="J414" i="1" s="1"/>
  <c r="H413" i="1"/>
  <c r="G413" i="1"/>
  <c r="J413" i="1" s="1"/>
  <c r="H411" i="1"/>
  <c r="G411" i="1"/>
  <c r="J411" i="1" s="1"/>
  <c r="H410" i="1"/>
  <c r="G410" i="1"/>
  <c r="J410" i="1" s="1"/>
  <c r="B410" i="1"/>
  <c r="H409" i="1"/>
  <c r="G409" i="1"/>
  <c r="J409" i="1" s="1"/>
  <c r="H408" i="1"/>
  <c r="G408" i="1"/>
  <c r="J408" i="1" s="1"/>
  <c r="H407" i="1"/>
  <c r="G407" i="1"/>
  <c r="J407" i="1" s="1"/>
  <c r="H406" i="1"/>
  <c r="G406" i="1"/>
  <c r="J406" i="1" s="1"/>
  <c r="H405" i="1"/>
  <c r="G405" i="1"/>
  <c r="J405" i="1" s="1"/>
  <c r="B405" i="1"/>
  <c r="H403" i="1"/>
  <c r="G403" i="1"/>
  <c r="J403" i="1" s="1"/>
  <c r="B403" i="1"/>
  <c r="H402" i="1"/>
  <c r="G402" i="1"/>
  <c r="J402" i="1" s="1"/>
  <c r="H401" i="1"/>
  <c r="G401" i="1"/>
  <c r="J401" i="1" s="1"/>
  <c r="H400" i="1"/>
  <c r="G400" i="1"/>
  <c r="J400" i="1" s="1"/>
  <c r="H398" i="1"/>
  <c r="G398" i="1"/>
  <c r="J398" i="1" s="1"/>
  <c r="H397" i="1"/>
  <c r="G397" i="1"/>
  <c r="J397" i="1" s="1"/>
  <c r="H396" i="1"/>
  <c r="G396" i="1"/>
  <c r="J396" i="1" s="1"/>
  <c r="H390" i="1"/>
  <c r="G390" i="1"/>
  <c r="J390" i="1" s="1"/>
  <c r="H389" i="1"/>
  <c r="G389" i="1"/>
  <c r="J389" i="1" s="1"/>
  <c r="H387" i="1"/>
  <c r="G387" i="1"/>
  <c r="J387" i="1" s="1"/>
  <c r="H386" i="1"/>
  <c r="G386" i="1"/>
  <c r="J386" i="1" s="1"/>
  <c r="H385" i="1"/>
  <c r="G385" i="1"/>
  <c r="J385" i="1" s="1"/>
  <c r="H384" i="1"/>
  <c r="G384" i="1"/>
  <c r="J384" i="1" s="1"/>
  <c r="H382" i="1"/>
  <c r="G382" i="1"/>
  <c r="J382" i="1" s="1"/>
  <c r="H380" i="1"/>
  <c r="G380" i="1"/>
  <c r="J380" i="1" s="1"/>
  <c r="H379" i="1"/>
  <c r="G379" i="1"/>
  <c r="J379" i="1" s="1"/>
  <c r="H378" i="1"/>
  <c r="G378" i="1"/>
  <c r="J378" i="1" s="1"/>
  <c r="H376" i="1"/>
  <c r="G376" i="1"/>
  <c r="J376" i="1" s="1"/>
  <c r="H375" i="1"/>
  <c r="G375" i="1"/>
  <c r="J375" i="1" s="1"/>
  <c r="H374" i="1"/>
  <c r="G374" i="1"/>
  <c r="J374" i="1" s="1"/>
  <c r="H373" i="1"/>
  <c r="G373" i="1"/>
  <c r="J373" i="1" s="1"/>
  <c r="H372" i="1"/>
  <c r="G372" i="1"/>
  <c r="J372" i="1" s="1"/>
  <c r="H371" i="1"/>
  <c r="G371" i="1"/>
  <c r="J371" i="1" s="1"/>
  <c r="H370" i="1"/>
  <c r="G370" i="1"/>
  <c r="J370" i="1" s="1"/>
  <c r="H369" i="1"/>
  <c r="G369" i="1"/>
  <c r="J369" i="1" s="1"/>
  <c r="H368" i="1"/>
  <c r="G368" i="1"/>
  <c r="J368" i="1" s="1"/>
  <c r="H367" i="1"/>
  <c r="G367" i="1"/>
  <c r="J367" i="1" s="1"/>
  <c r="H366" i="1"/>
  <c r="G366" i="1"/>
  <c r="J366" i="1" s="1"/>
  <c r="H364" i="1"/>
  <c r="G364" i="1"/>
  <c r="J364" i="1" s="1"/>
  <c r="H363" i="1"/>
  <c r="G363" i="1"/>
  <c r="J363" i="1" s="1"/>
  <c r="H361" i="1"/>
  <c r="G361" i="1"/>
  <c r="J361" i="1" s="1"/>
  <c r="H360" i="1"/>
  <c r="G360" i="1"/>
  <c r="J360" i="1" s="1"/>
  <c r="B360" i="1"/>
  <c r="H359" i="1"/>
  <c r="G359" i="1"/>
  <c r="J359" i="1" s="1"/>
  <c r="H358" i="1"/>
  <c r="G358" i="1"/>
  <c r="J358" i="1" s="1"/>
  <c r="B358" i="1"/>
  <c r="H353" i="1"/>
  <c r="G353" i="1"/>
  <c r="J353" i="1" s="1"/>
  <c r="H351" i="1"/>
  <c r="G351" i="1"/>
  <c r="J351" i="1" s="1"/>
  <c r="H350" i="1"/>
  <c r="G350" i="1"/>
  <c r="J350" i="1" s="1"/>
  <c r="H348" i="1"/>
  <c r="G348" i="1"/>
  <c r="J348" i="1" s="1"/>
  <c r="H347" i="1"/>
  <c r="G347" i="1"/>
  <c r="J347" i="1" s="1"/>
  <c r="H345" i="1"/>
  <c r="G345" i="1"/>
  <c r="J345" i="1" s="1"/>
  <c r="H343" i="1"/>
  <c r="G343" i="1"/>
  <c r="J343" i="1" s="1"/>
  <c r="H342" i="1"/>
  <c r="G342" i="1"/>
  <c r="J342" i="1" s="1"/>
  <c r="H341" i="1"/>
  <c r="G341" i="1"/>
  <c r="J341" i="1" s="1"/>
  <c r="H340" i="1"/>
  <c r="G340" i="1"/>
  <c r="J340" i="1" s="1"/>
  <c r="H339" i="1"/>
  <c r="G339" i="1"/>
  <c r="J339" i="1" s="1"/>
  <c r="H338" i="1"/>
  <c r="G338" i="1"/>
  <c r="J338" i="1" s="1"/>
  <c r="H337" i="1"/>
  <c r="G337" i="1"/>
  <c r="J337" i="1" s="1"/>
  <c r="H336" i="1"/>
  <c r="G336" i="1"/>
  <c r="J336" i="1" s="1"/>
  <c r="H334" i="1"/>
  <c r="G334" i="1"/>
  <c r="J334" i="1" s="1"/>
  <c r="H333" i="1"/>
  <c r="G333" i="1"/>
  <c r="J333" i="1" s="1"/>
  <c r="H331" i="1"/>
  <c r="G331" i="1"/>
  <c r="J331" i="1" s="1"/>
  <c r="H330" i="1"/>
  <c r="G330" i="1"/>
  <c r="J330" i="1" s="1"/>
  <c r="H329" i="1"/>
  <c r="G329" i="1"/>
  <c r="J329" i="1" s="1"/>
  <c r="H328" i="1"/>
  <c r="G328" i="1"/>
  <c r="J328" i="1" s="1"/>
  <c r="H327" i="1"/>
  <c r="G327" i="1"/>
  <c r="J327" i="1" s="1"/>
  <c r="H326" i="1"/>
  <c r="G326" i="1"/>
  <c r="J326" i="1" s="1"/>
  <c r="H325" i="1"/>
  <c r="G325" i="1"/>
  <c r="J325" i="1" s="1"/>
  <c r="H324" i="1"/>
  <c r="G324" i="1"/>
  <c r="J324" i="1" s="1"/>
  <c r="H322" i="1"/>
  <c r="G322" i="1"/>
  <c r="J322" i="1" s="1"/>
  <c r="H321" i="1"/>
  <c r="G321" i="1"/>
  <c r="J321" i="1" s="1"/>
  <c r="H320" i="1"/>
  <c r="G320" i="1"/>
  <c r="J320" i="1" s="1"/>
  <c r="H319" i="1"/>
  <c r="G319" i="1"/>
  <c r="J319" i="1" s="1"/>
  <c r="H317" i="1"/>
  <c r="G317" i="1"/>
  <c r="J317" i="1" s="1"/>
  <c r="H315" i="1"/>
  <c r="G315" i="1"/>
  <c r="J315" i="1" s="1"/>
  <c r="H312" i="1"/>
  <c r="G312" i="1"/>
  <c r="J312" i="1" s="1"/>
  <c r="H311" i="1"/>
  <c r="G311" i="1"/>
  <c r="J311" i="1" s="1"/>
  <c r="H310" i="1"/>
  <c r="G310" i="1"/>
  <c r="J310" i="1" s="1"/>
  <c r="H309" i="1"/>
  <c r="G309" i="1"/>
  <c r="J309" i="1" s="1"/>
  <c r="H308" i="1"/>
  <c r="G308" i="1"/>
  <c r="J308" i="1" s="1"/>
  <c r="H306" i="1"/>
  <c r="G306" i="1"/>
  <c r="J306" i="1" s="1"/>
  <c r="H304" i="1"/>
  <c r="G304" i="1"/>
  <c r="J304" i="1" s="1"/>
  <c r="H303" i="1"/>
  <c r="G303" i="1"/>
  <c r="J303" i="1" s="1"/>
  <c r="H302" i="1"/>
  <c r="G302" i="1"/>
  <c r="J302" i="1" s="1"/>
  <c r="H301" i="1"/>
  <c r="G301" i="1"/>
  <c r="J301" i="1" s="1"/>
  <c r="H299" i="1"/>
  <c r="G299" i="1"/>
  <c r="J299" i="1" s="1"/>
  <c r="H298" i="1"/>
  <c r="G298" i="1"/>
  <c r="J298" i="1" s="1"/>
  <c r="H293" i="1"/>
  <c r="G293" i="1"/>
  <c r="J293" i="1" s="1"/>
  <c r="B293" i="1"/>
  <c r="H292" i="1"/>
  <c r="G292" i="1"/>
  <c r="J292" i="1" s="1"/>
  <c r="H291" i="1"/>
  <c r="G291" i="1"/>
  <c r="J291" i="1" s="1"/>
  <c r="H290" i="1"/>
  <c r="G290" i="1"/>
  <c r="J290" i="1" s="1"/>
  <c r="H289" i="1"/>
  <c r="G289" i="1"/>
  <c r="J289" i="1" s="1"/>
  <c r="H288" i="1"/>
  <c r="G288" i="1"/>
  <c r="J288" i="1" s="1"/>
  <c r="H287" i="1"/>
  <c r="G287" i="1"/>
  <c r="J287" i="1" s="1"/>
  <c r="H286" i="1"/>
  <c r="G286" i="1"/>
  <c r="J286" i="1" s="1"/>
  <c r="H285" i="1"/>
  <c r="G285" i="1"/>
  <c r="J285" i="1" s="1"/>
  <c r="H284" i="1"/>
  <c r="G284" i="1"/>
  <c r="J284" i="1" s="1"/>
  <c r="H283" i="1"/>
  <c r="G283" i="1"/>
  <c r="J283" i="1" s="1"/>
  <c r="H278" i="1"/>
  <c r="G278" i="1"/>
  <c r="J278" i="1" s="1"/>
  <c r="H277" i="1"/>
  <c r="G277" i="1"/>
  <c r="J277" i="1" s="1"/>
  <c r="H276" i="1"/>
  <c r="G276" i="1"/>
  <c r="J276" i="1" s="1"/>
  <c r="H275" i="1"/>
  <c r="G275" i="1"/>
  <c r="J275" i="1" s="1"/>
  <c r="H273" i="1"/>
  <c r="G273" i="1"/>
  <c r="J273" i="1" s="1"/>
  <c r="H272" i="1"/>
  <c r="G272" i="1"/>
  <c r="J272" i="1" s="1"/>
  <c r="H271" i="1"/>
  <c r="G271" i="1"/>
  <c r="J271" i="1" s="1"/>
  <c r="H270" i="1"/>
  <c r="G270" i="1"/>
  <c r="J270" i="1" s="1"/>
  <c r="H269" i="1"/>
  <c r="G269" i="1"/>
  <c r="J269" i="1" s="1"/>
  <c r="H268" i="1"/>
  <c r="G268" i="1"/>
  <c r="J268" i="1" s="1"/>
  <c r="H267" i="1"/>
  <c r="G267" i="1"/>
  <c r="J267" i="1" s="1"/>
  <c r="H266" i="1"/>
  <c r="G266" i="1"/>
  <c r="J266" i="1" s="1"/>
  <c r="H264" i="1"/>
  <c r="G264" i="1"/>
  <c r="J264" i="1" s="1"/>
  <c r="H263" i="1"/>
  <c r="G263" i="1"/>
  <c r="J263" i="1" s="1"/>
  <c r="H262" i="1"/>
  <c r="G262" i="1"/>
  <c r="J262" i="1" s="1"/>
  <c r="H261" i="1"/>
  <c r="G261" i="1"/>
  <c r="J261" i="1" s="1"/>
  <c r="H260" i="1"/>
  <c r="G260" i="1"/>
  <c r="J260" i="1" s="1"/>
  <c r="H259" i="1"/>
  <c r="G259" i="1"/>
  <c r="J259" i="1" s="1"/>
  <c r="H258" i="1"/>
  <c r="G258" i="1"/>
  <c r="J258" i="1" s="1"/>
  <c r="H257" i="1"/>
  <c r="G257" i="1"/>
  <c r="J257" i="1" s="1"/>
  <c r="H255" i="1"/>
  <c r="G255" i="1"/>
  <c r="J255" i="1" s="1"/>
  <c r="H254" i="1"/>
  <c r="G254" i="1"/>
  <c r="J254" i="1" s="1"/>
  <c r="H252" i="1"/>
  <c r="G252" i="1"/>
  <c r="J252" i="1" s="1"/>
  <c r="H250" i="1"/>
  <c r="G250" i="1"/>
  <c r="J250" i="1" s="1"/>
  <c r="H249" i="1"/>
  <c r="G249" i="1"/>
  <c r="J249" i="1" s="1"/>
  <c r="H247" i="1"/>
  <c r="G247" i="1"/>
  <c r="J247" i="1" s="1"/>
  <c r="B247" i="1"/>
  <c r="H244" i="1"/>
  <c r="G244" i="1"/>
  <c r="J244" i="1" s="1"/>
  <c r="H243" i="1"/>
  <c r="G243" i="1"/>
  <c r="J243" i="1" s="1"/>
  <c r="H241" i="1"/>
  <c r="G241" i="1"/>
  <c r="J241" i="1" s="1"/>
  <c r="H235" i="1"/>
  <c r="G235" i="1"/>
  <c r="J235" i="1" s="1"/>
  <c r="H234" i="1"/>
  <c r="G234" i="1"/>
  <c r="J234" i="1" s="1"/>
  <c r="H233" i="1"/>
  <c r="G233" i="1"/>
  <c r="J233" i="1" s="1"/>
  <c r="H232" i="1"/>
  <c r="G232" i="1"/>
  <c r="J232" i="1" s="1"/>
  <c r="H231" i="1"/>
  <c r="G231" i="1"/>
  <c r="J231" i="1" s="1"/>
  <c r="H229" i="1"/>
  <c r="G229" i="1"/>
  <c r="J229" i="1" s="1"/>
  <c r="B229" i="1"/>
  <c r="H228" i="1"/>
  <c r="G228" i="1"/>
  <c r="J228" i="1" s="1"/>
  <c r="H227" i="1"/>
  <c r="G227" i="1"/>
  <c r="J227" i="1" s="1"/>
  <c r="H226" i="1"/>
  <c r="G226" i="1"/>
  <c r="J226" i="1" s="1"/>
  <c r="H225" i="1"/>
  <c r="G225" i="1"/>
  <c r="J225" i="1" s="1"/>
  <c r="H224" i="1"/>
  <c r="G224" i="1"/>
  <c r="J224" i="1" s="1"/>
  <c r="H222" i="1"/>
  <c r="G222" i="1"/>
  <c r="J222" i="1" s="1"/>
  <c r="H220" i="1"/>
  <c r="G220" i="1"/>
  <c r="J220" i="1" s="1"/>
  <c r="H219" i="1"/>
  <c r="G219" i="1"/>
  <c r="J219" i="1" s="1"/>
  <c r="H217" i="1"/>
  <c r="G217" i="1"/>
  <c r="J217" i="1" s="1"/>
  <c r="H216" i="1"/>
  <c r="G216" i="1"/>
  <c r="J216" i="1" s="1"/>
  <c r="H214" i="1"/>
  <c r="G214" i="1"/>
  <c r="J214" i="1" s="1"/>
  <c r="H212" i="1"/>
  <c r="G212" i="1"/>
  <c r="J212" i="1" s="1"/>
  <c r="I212" i="1" s="1"/>
  <c r="H210" i="1"/>
  <c r="G210" i="1"/>
  <c r="J210" i="1" s="1"/>
  <c r="H209" i="1"/>
  <c r="G209" i="1"/>
  <c r="J209" i="1" s="1"/>
  <c r="H204" i="1"/>
  <c r="G204" i="1"/>
  <c r="J204" i="1" s="1"/>
  <c r="H203" i="1"/>
  <c r="G203" i="1"/>
  <c r="J203" i="1" s="1"/>
  <c r="B203" i="1"/>
  <c r="H201" i="1"/>
  <c r="G201" i="1"/>
  <c r="J201" i="1" s="1"/>
  <c r="B201" i="1"/>
  <c r="H200" i="1"/>
  <c r="G200" i="1"/>
  <c r="J200" i="1" s="1"/>
  <c r="B200" i="1"/>
  <c r="H199" i="1"/>
  <c r="G199" i="1"/>
  <c r="J199" i="1" s="1"/>
  <c r="H198" i="1"/>
  <c r="G198" i="1"/>
  <c r="J198" i="1" s="1"/>
  <c r="H197" i="1"/>
  <c r="G197" i="1"/>
  <c r="J197" i="1" s="1"/>
  <c r="H196" i="1"/>
  <c r="G196" i="1"/>
  <c r="J196" i="1" s="1"/>
  <c r="H195" i="1"/>
  <c r="G195" i="1"/>
  <c r="J195" i="1" s="1"/>
  <c r="H193" i="1"/>
  <c r="G193" i="1"/>
  <c r="J193" i="1" s="1"/>
  <c r="B193" i="1"/>
  <c r="H192" i="1"/>
  <c r="G192" i="1"/>
  <c r="J192" i="1" s="1"/>
  <c r="H191" i="1"/>
  <c r="G191" i="1"/>
  <c r="J191" i="1" s="1"/>
  <c r="H190" i="1"/>
  <c r="G190" i="1"/>
  <c r="J190" i="1" s="1"/>
  <c r="H189" i="1"/>
  <c r="G189" i="1"/>
  <c r="J189" i="1" s="1"/>
  <c r="H188" i="1"/>
  <c r="G188" i="1"/>
  <c r="J188" i="1" s="1"/>
  <c r="B188" i="1"/>
  <c r="H187" i="1"/>
  <c r="G187" i="1"/>
  <c r="J187" i="1" s="1"/>
  <c r="B187" i="1"/>
  <c r="H185" i="1"/>
  <c r="G185" i="1"/>
  <c r="J185" i="1" s="1"/>
  <c r="H184" i="1"/>
  <c r="G184" i="1"/>
  <c r="J184" i="1" s="1"/>
  <c r="H183" i="1"/>
  <c r="G183" i="1"/>
  <c r="J183" i="1" s="1"/>
  <c r="H182" i="1"/>
  <c r="G182" i="1"/>
  <c r="J182" i="1" s="1"/>
  <c r="H180" i="1"/>
  <c r="G180" i="1"/>
  <c r="J180" i="1" s="1"/>
  <c r="H179" i="1"/>
  <c r="G179" i="1"/>
  <c r="J179" i="1" s="1"/>
  <c r="H178" i="1"/>
  <c r="G178" i="1"/>
  <c r="J178" i="1" s="1"/>
  <c r="H176" i="1"/>
  <c r="G176" i="1"/>
  <c r="J176" i="1" s="1"/>
  <c r="H175" i="1"/>
  <c r="G175" i="1"/>
  <c r="J175" i="1" s="1"/>
  <c r="H174" i="1"/>
  <c r="G174" i="1"/>
  <c r="J174" i="1" s="1"/>
  <c r="H172" i="1"/>
  <c r="G172" i="1"/>
  <c r="J172" i="1" s="1"/>
  <c r="H170" i="1"/>
  <c r="G170" i="1"/>
  <c r="J170" i="1" s="1"/>
  <c r="H169" i="1"/>
  <c r="G169" i="1"/>
  <c r="J169" i="1" s="1"/>
  <c r="H168" i="1"/>
  <c r="G168" i="1"/>
  <c r="J168" i="1" s="1"/>
  <c r="H166" i="1"/>
  <c r="G166" i="1"/>
  <c r="J166" i="1" s="1"/>
  <c r="H160" i="1"/>
  <c r="G160" i="1"/>
  <c r="J160" i="1" s="1"/>
  <c r="H158" i="1"/>
  <c r="G158" i="1"/>
  <c r="J158" i="1" s="1"/>
  <c r="H156" i="1"/>
  <c r="G156" i="1"/>
  <c r="J156" i="1" s="1"/>
  <c r="H153" i="1"/>
  <c r="G153" i="1"/>
  <c r="J153" i="1" s="1"/>
  <c r="H152" i="1"/>
  <c r="G152" i="1"/>
  <c r="J152" i="1" s="1"/>
  <c r="B151" i="1"/>
  <c r="H150" i="1"/>
  <c r="G150" i="1"/>
  <c r="J150" i="1" s="1"/>
  <c r="H149" i="1"/>
  <c r="G149" i="1"/>
  <c r="J149" i="1" s="1"/>
  <c r="H148" i="1"/>
  <c r="G148" i="1"/>
  <c r="J148" i="1" s="1"/>
  <c r="H147" i="1"/>
  <c r="G147" i="1"/>
  <c r="J147" i="1" s="1"/>
  <c r="H145" i="1"/>
  <c r="G145" i="1"/>
  <c r="J145" i="1" s="1"/>
  <c r="H143" i="1"/>
  <c r="G143" i="1"/>
  <c r="J143" i="1" s="1"/>
  <c r="H142" i="1"/>
  <c r="G142" i="1"/>
  <c r="J142" i="1" s="1"/>
  <c r="H141" i="1"/>
  <c r="G141" i="1"/>
  <c r="J141" i="1" s="1"/>
  <c r="H140" i="1"/>
  <c r="G140" i="1"/>
  <c r="J140" i="1" s="1"/>
  <c r="B140" i="1"/>
  <c r="H138" i="1"/>
  <c r="G138" i="1"/>
  <c r="J138" i="1" s="1"/>
  <c r="H135" i="1"/>
  <c r="G135" i="1"/>
  <c r="J135" i="1" s="1"/>
  <c r="H134" i="1"/>
  <c r="G134" i="1"/>
  <c r="J134" i="1" s="1"/>
  <c r="H133" i="1"/>
  <c r="G133" i="1"/>
  <c r="J133" i="1" s="1"/>
  <c r="H132" i="1"/>
  <c r="G132" i="1"/>
  <c r="J132" i="1" s="1"/>
  <c r="H131" i="1"/>
  <c r="G131" i="1"/>
  <c r="J131" i="1" s="1"/>
  <c r="H129" i="1"/>
  <c r="G129" i="1"/>
  <c r="J129" i="1" s="1"/>
  <c r="H128" i="1"/>
  <c r="G128" i="1"/>
  <c r="J128" i="1" s="1"/>
  <c r="H127" i="1"/>
  <c r="G127" i="1"/>
  <c r="J127" i="1" s="1"/>
  <c r="H126" i="1"/>
  <c r="G126" i="1"/>
  <c r="J126" i="1" s="1"/>
  <c r="H125" i="1"/>
  <c r="G125" i="1"/>
  <c r="J125" i="1" s="1"/>
  <c r="H124" i="1"/>
  <c r="G124" i="1"/>
  <c r="J124" i="1" s="1"/>
  <c r="H123" i="1"/>
  <c r="G123" i="1"/>
  <c r="J123" i="1" s="1"/>
  <c r="H122" i="1"/>
  <c r="G122" i="1"/>
  <c r="J122" i="1" s="1"/>
  <c r="H121" i="1"/>
  <c r="G121" i="1"/>
  <c r="J121" i="1" s="1"/>
  <c r="H119" i="1"/>
  <c r="G119" i="1"/>
  <c r="J119" i="1" s="1"/>
  <c r="B119" i="1"/>
  <c r="H118" i="1"/>
  <c r="G118" i="1"/>
  <c r="J118" i="1" s="1"/>
  <c r="H117" i="1"/>
  <c r="G117" i="1"/>
  <c r="J117" i="1" s="1"/>
  <c r="H115" i="1"/>
  <c r="G115" i="1"/>
  <c r="J115" i="1" s="1"/>
  <c r="H114" i="1"/>
  <c r="G114" i="1"/>
  <c r="J114" i="1" s="1"/>
  <c r="B113" i="1"/>
  <c r="H108" i="1"/>
  <c r="G108" i="1"/>
  <c r="J108" i="1" s="1"/>
  <c r="H106" i="1"/>
  <c r="G106" i="1"/>
  <c r="J106" i="1" s="1"/>
  <c r="H105" i="1"/>
  <c r="G105" i="1"/>
  <c r="J105" i="1" s="1"/>
  <c r="H103" i="1"/>
  <c r="G103" i="1"/>
  <c r="J103" i="1" s="1"/>
  <c r="H102" i="1"/>
  <c r="G102" i="1"/>
  <c r="J102" i="1" s="1"/>
  <c r="H100" i="1"/>
  <c r="G100" i="1"/>
  <c r="J100" i="1" s="1"/>
  <c r="H99" i="1"/>
  <c r="G99" i="1"/>
  <c r="J99" i="1" s="1"/>
  <c r="H98" i="1"/>
  <c r="G98" i="1"/>
  <c r="J98" i="1" s="1"/>
  <c r="H97" i="1"/>
  <c r="G97" i="1"/>
  <c r="J97" i="1" s="1"/>
  <c r="H95" i="1"/>
  <c r="G95" i="1"/>
  <c r="J95" i="1" s="1"/>
  <c r="H92" i="1"/>
  <c r="G92" i="1"/>
  <c r="J92" i="1" s="1"/>
  <c r="H91" i="1"/>
  <c r="G91" i="1"/>
  <c r="J91" i="1" s="1"/>
  <c r="H90" i="1"/>
  <c r="G90" i="1"/>
  <c r="J90" i="1" s="1"/>
  <c r="H89" i="1"/>
  <c r="G89" i="1"/>
  <c r="J89" i="1" s="1"/>
  <c r="H88" i="1"/>
  <c r="G88" i="1"/>
  <c r="J88" i="1" s="1"/>
  <c r="H87" i="1"/>
  <c r="G87" i="1"/>
  <c r="J87" i="1" s="1"/>
  <c r="H86" i="1"/>
  <c r="G86" i="1"/>
  <c r="J86" i="1" s="1"/>
  <c r="H83" i="1"/>
  <c r="G83" i="1"/>
  <c r="J83" i="1" s="1"/>
  <c r="H82" i="1"/>
  <c r="G82" i="1"/>
  <c r="J82" i="1" s="1"/>
  <c r="H80" i="1"/>
  <c r="G80" i="1"/>
  <c r="J80" i="1" s="1"/>
  <c r="H77" i="1"/>
  <c r="G77" i="1"/>
  <c r="J77" i="1" s="1"/>
  <c r="H76" i="1"/>
  <c r="G76" i="1"/>
  <c r="J76" i="1" s="1"/>
  <c r="H75" i="1"/>
  <c r="G75" i="1"/>
  <c r="J75" i="1" s="1"/>
  <c r="H73" i="1"/>
  <c r="G73" i="1"/>
  <c r="J73" i="1" s="1"/>
  <c r="H71" i="1"/>
  <c r="G71" i="1"/>
  <c r="J71" i="1" s="1"/>
  <c r="H70" i="1"/>
  <c r="G70" i="1"/>
  <c r="J70" i="1" s="1"/>
  <c r="H68" i="1"/>
  <c r="G68" i="1"/>
  <c r="J68" i="1" s="1"/>
  <c r="H67" i="1"/>
  <c r="G67" i="1"/>
  <c r="J67" i="1" s="1"/>
  <c r="H65" i="1"/>
  <c r="G65" i="1"/>
  <c r="J65" i="1" s="1"/>
  <c r="H64" i="1"/>
  <c r="G64" i="1"/>
  <c r="J64" i="1" s="1"/>
  <c r="H63" i="1"/>
  <c r="G63" i="1"/>
  <c r="J63" i="1" s="1"/>
  <c r="H62" i="1"/>
  <c r="G62" i="1"/>
  <c r="J62" i="1" s="1"/>
  <c r="H61" i="1"/>
  <c r="G61" i="1"/>
  <c r="J61" i="1" s="1"/>
  <c r="H60" i="1"/>
  <c r="G60" i="1"/>
  <c r="J60" i="1" s="1"/>
  <c r="H59" i="1"/>
  <c r="G59" i="1"/>
  <c r="J59" i="1" s="1"/>
  <c r="H57" i="1"/>
  <c r="G57" i="1"/>
  <c r="J57" i="1" s="1"/>
  <c r="H52" i="1"/>
  <c r="G52" i="1"/>
  <c r="J52" i="1" s="1"/>
  <c r="B52" i="1"/>
  <c r="H51" i="1"/>
  <c r="G51" i="1"/>
  <c r="J51" i="1" s="1"/>
  <c r="H50" i="1"/>
  <c r="G50" i="1"/>
  <c r="J50" i="1" s="1"/>
  <c r="H49" i="1"/>
  <c r="G49" i="1"/>
  <c r="J49" i="1" s="1"/>
  <c r="H48" i="1"/>
  <c r="G48" i="1"/>
  <c r="J48" i="1" s="1"/>
  <c r="I48" i="1" s="1"/>
  <c r="H47" i="1"/>
  <c r="G47" i="1"/>
  <c r="J47" i="1" s="1"/>
  <c r="H46" i="1"/>
  <c r="G46" i="1"/>
  <c r="J46" i="1" s="1"/>
  <c r="H45" i="1"/>
  <c r="G45" i="1"/>
  <c r="J45" i="1" s="1"/>
  <c r="H44" i="1"/>
  <c r="G44" i="1"/>
  <c r="J44" i="1" s="1"/>
  <c r="H43" i="1"/>
  <c r="G43" i="1"/>
  <c r="J43" i="1" s="1"/>
  <c r="H42" i="1"/>
  <c r="G42" i="1"/>
  <c r="J42" i="1" s="1"/>
  <c r="H41" i="1"/>
  <c r="G41" i="1"/>
  <c r="J41" i="1" s="1"/>
  <c r="H36" i="1"/>
  <c r="G36" i="1"/>
  <c r="J36" i="1" s="1"/>
  <c r="B36" i="1"/>
  <c r="H35" i="1"/>
  <c r="G35" i="1"/>
  <c r="J35" i="1" s="1"/>
  <c r="H34" i="1"/>
  <c r="G34" i="1"/>
  <c r="J34" i="1" s="1"/>
  <c r="B34" i="1"/>
  <c r="H30" i="1"/>
  <c r="G30" i="1"/>
  <c r="J30" i="1" s="1"/>
  <c r="H29" i="1"/>
  <c r="G29" i="1"/>
  <c r="J29" i="1" s="1"/>
  <c r="H28" i="1"/>
  <c r="G28" i="1"/>
  <c r="J28" i="1" s="1"/>
  <c r="H27" i="1"/>
  <c r="G27" i="1"/>
  <c r="J27" i="1" s="1"/>
  <c r="H23" i="1"/>
  <c r="G23" i="1"/>
  <c r="J23" i="1" s="1"/>
  <c r="B23" i="1"/>
  <c r="H22" i="1"/>
  <c r="G22" i="1"/>
  <c r="J22" i="1" s="1"/>
  <c r="H21" i="1"/>
  <c r="G21" i="1"/>
  <c r="J21" i="1" s="1"/>
  <c r="B21" i="1"/>
  <c r="H20" i="1"/>
  <c r="G20" i="1"/>
  <c r="J20" i="1" s="1"/>
  <c r="I41" i="1" l="1"/>
  <c r="I49" i="1"/>
  <c r="I745" i="1"/>
  <c r="I636" i="1"/>
  <c r="I664" i="1"/>
  <c r="I673" i="1"/>
  <c r="I42" i="1"/>
  <c r="I509" i="1"/>
  <c r="I570" i="1"/>
  <c r="I617" i="1"/>
  <c r="I649" i="1"/>
  <c r="I669" i="1"/>
  <c r="I677" i="1"/>
  <c r="I103" i="1"/>
  <c r="I685" i="1"/>
  <c r="I71" i="1"/>
  <c r="I122" i="1"/>
  <c r="I170" i="1"/>
  <c r="I708" i="1"/>
  <c r="I694" i="1"/>
  <c r="I654" i="1"/>
  <c r="I632" i="1"/>
  <c r="I623" i="1"/>
  <c r="I572" i="1"/>
  <c r="I512" i="1"/>
  <c r="I475" i="1"/>
  <c r="I447" i="1"/>
  <c r="I423" i="1"/>
  <c r="I425" i="1"/>
  <c r="I410" i="1"/>
  <c r="I411" i="1"/>
  <c r="I376" i="1"/>
  <c r="I368" i="1"/>
  <c r="I270" i="1"/>
  <c r="I249" i="1"/>
  <c r="I141" i="1"/>
  <c r="I121" i="1"/>
  <c r="I108" i="1"/>
  <c r="I27" i="1"/>
  <c r="I28" i="1"/>
  <c r="I135" i="1"/>
  <c r="I753" i="1"/>
  <c r="I594" i="1"/>
  <c r="I488" i="1"/>
  <c r="I704" i="1"/>
  <c r="I293" i="1"/>
  <c r="I308" i="1"/>
  <c r="I382" i="1"/>
  <c r="I546" i="1"/>
  <c r="I560" i="1"/>
  <c r="I568" i="1"/>
  <c r="I499" i="1"/>
  <c r="I231" i="1"/>
  <c r="I375" i="1"/>
  <c r="I428" i="1"/>
  <c r="I451" i="1"/>
  <c r="I464" i="1"/>
  <c r="I479" i="1"/>
  <c r="I699" i="1"/>
  <c r="I142" i="1"/>
  <c r="I369" i="1"/>
  <c r="I389" i="1"/>
  <c r="I467" i="1"/>
  <c r="I482" i="1"/>
  <c r="I513" i="1"/>
  <c r="I543" i="1"/>
  <c r="I596" i="1"/>
  <c r="I615" i="1"/>
  <c r="I625" i="1"/>
  <c r="I656" i="1"/>
  <c r="I666" i="1"/>
  <c r="I701" i="1"/>
  <c r="I497" i="1"/>
  <c r="I506" i="1"/>
  <c r="I616" i="1"/>
  <c r="I630" i="1"/>
  <c r="I648" i="1"/>
  <c r="I668" i="1"/>
  <c r="I693" i="1"/>
  <c r="I711" i="1"/>
  <c r="I67" i="1"/>
  <c r="I398" i="1"/>
  <c r="I426" i="1"/>
  <c r="I449" i="1"/>
  <c r="I460" i="1"/>
  <c r="I258" i="1"/>
  <c r="I276" i="1"/>
  <c r="I353" i="1"/>
  <c r="I374" i="1"/>
  <c r="I427" i="1"/>
  <c r="I437" i="1"/>
  <c r="I450" i="1"/>
  <c r="I462" i="1"/>
  <c r="I489" i="1"/>
  <c r="I302" i="1"/>
  <c r="I312" i="1"/>
  <c r="I358" i="1"/>
  <c r="I199" i="1"/>
  <c r="I303" i="1"/>
  <c r="I327" i="1"/>
  <c r="I337" i="1"/>
  <c r="I226" i="1"/>
  <c r="I262" i="1"/>
  <c r="I271" i="1"/>
  <c r="I370" i="1"/>
  <c r="I20" i="1"/>
  <c r="I44" i="1"/>
  <c r="I719" i="1"/>
  <c r="I728" i="1"/>
  <c r="I712" i="1"/>
  <c r="I266" i="1"/>
  <c r="I476" i="1"/>
  <c r="I721" i="1"/>
  <c r="I730" i="1"/>
  <c r="I738" i="1"/>
  <c r="I331" i="1"/>
  <c r="I508" i="1"/>
  <c r="I550" i="1"/>
  <c r="I590" i="1"/>
  <c r="I385" i="1"/>
  <c r="I400" i="1"/>
  <c r="I600" i="1"/>
  <c r="I336" i="1"/>
  <c r="I29" i="1"/>
  <c r="I386" i="1"/>
  <c r="I490" i="1"/>
  <c r="I347" i="1"/>
  <c r="I360" i="1"/>
  <c r="I439" i="1"/>
  <c r="I452" i="1"/>
  <c r="I502" i="1"/>
  <c r="I511" i="1"/>
  <c r="I622" i="1"/>
  <c r="I635" i="1"/>
  <c r="I644" i="1"/>
  <c r="I653" i="1"/>
  <c r="I672" i="1"/>
  <c r="I698" i="1"/>
  <c r="I91" i="1"/>
  <c r="I148" i="1"/>
  <c r="I298" i="1"/>
  <c r="I340" i="1"/>
  <c r="I105" i="1"/>
  <c r="I22" i="1"/>
  <c r="I82" i="1"/>
  <c r="I178" i="1"/>
  <c r="I217" i="1"/>
  <c r="I241" i="1"/>
  <c r="I420" i="1"/>
  <c r="I527" i="1"/>
  <c r="I601" i="1"/>
  <c r="I785" i="1"/>
  <c r="I60" i="1"/>
  <c r="I83" i="1"/>
  <c r="I140" i="1"/>
  <c r="I168" i="1"/>
  <c r="I179" i="1"/>
  <c r="I188" i="1"/>
  <c r="I219" i="1"/>
  <c r="I350" i="1"/>
  <c r="I363" i="1"/>
  <c r="I611" i="1"/>
  <c r="I732" i="1"/>
  <c r="I744" i="1"/>
  <c r="I752" i="1"/>
  <c r="I169" i="1"/>
  <c r="I189" i="1"/>
  <c r="I244" i="1"/>
  <c r="I403" i="1"/>
  <c r="J603" i="1"/>
  <c r="I73" i="1"/>
  <c r="I98" i="1"/>
  <c r="I725" i="1"/>
  <c r="I734" i="1"/>
  <c r="I50" i="1"/>
  <c r="I198" i="1"/>
  <c r="I259" i="1"/>
  <c r="I268" i="1"/>
  <c r="I457" i="1"/>
  <c r="I496" i="1"/>
  <c r="I690" i="1"/>
  <c r="I709" i="1"/>
  <c r="G788" i="1"/>
  <c r="I63" i="1"/>
  <c r="I88" i="1"/>
  <c r="I114" i="1"/>
  <c r="I232" i="1"/>
  <c r="I514" i="1"/>
  <c r="I523" i="1"/>
  <c r="I544" i="1"/>
  <c r="I718" i="1"/>
  <c r="I727" i="1"/>
  <c r="I735" i="1"/>
  <c r="I747" i="1"/>
  <c r="I758" i="1"/>
  <c r="I64" i="1"/>
  <c r="I76" i="1"/>
  <c r="I89" i="1"/>
  <c r="I174" i="1"/>
  <c r="I233" i="1"/>
  <c r="I278" i="1"/>
  <c r="I343" i="1"/>
  <c r="I407" i="1"/>
  <c r="I416" i="1"/>
  <c r="H789" i="1"/>
  <c r="H783" i="1"/>
  <c r="I789" i="1"/>
  <c r="I65" i="1"/>
  <c r="I77" i="1"/>
  <c r="I102" i="1"/>
  <c r="I147" i="1"/>
  <c r="I175" i="1"/>
  <c r="I200" i="1"/>
  <c r="I214" i="1"/>
  <c r="I408" i="1"/>
  <c r="I417" i="1"/>
  <c r="I598" i="1"/>
  <c r="I720" i="1"/>
  <c r="I749" i="1"/>
  <c r="I409" i="1"/>
  <c r="I610" i="1"/>
  <c r="H784" i="1"/>
  <c r="I46" i="1"/>
  <c r="I127" i="1"/>
  <c r="I138" i="1"/>
  <c r="I187" i="1"/>
  <c r="I201" i="1"/>
  <c r="I227" i="1"/>
  <c r="I254" i="1"/>
  <c r="I306" i="1"/>
  <c r="I705" i="1"/>
  <c r="I713" i="1"/>
  <c r="I784" i="1"/>
  <c r="I75" i="1"/>
  <c r="I87" i="1"/>
  <c r="I97" i="1"/>
  <c r="I106" i="1"/>
  <c r="I216" i="1"/>
  <c r="I234" i="1"/>
  <c r="I289" i="1"/>
  <c r="I406" i="1"/>
  <c r="I424" i="1"/>
  <c r="I671" i="1"/>
  <c r="I706" i="1"/>
  <c r="I722" i="1"/>
  <c r="I731" i="1"/>
  <c r="I751" i="1"/>
  <c r="I283" i="1"/>
  <c r="I291" i="1"/>
  <c r="I345" i="1"/>
  <c r="J776" i="1"/>
  <c r="I123" i="1"/>
  <c r="I180" i="1"/>
  <c r="J604" i="1"/>
  <c r="I604" i="1" s="1"/>
  <c r="H754" i="1"/>
  <c r="C34" i="3" s="1"/>
  <c r="G34" i="3" s="1"/>
  <c r="H786" i="1"/>
  <c r="I284" i="1"/>
  <c r="I606" i="1"/>
  <c r="I786" i="1"/>
  <c r="I133" i="1"/>
  <c r="I229" i="1"/>
  <c r="I243" i="1"/>
  <c r="I255" i="1"/>
  <c r="I263" i="1"/>
  <c r="I272" i="1"/>
  <c r="I319" i="1"/>
  <c r="I328" i="1"/>
  <c r="I338" i="1"/>
  <c r="I402" i="1"/>
  <c r="J587" i="1"/>
  <c r="I587" i="1" s="1"/>
  <c r="D787" i="1"/>
  <c r="I787" i="1" s="1"/>
  <c r="I47" i="1"/>
  <c r="I143" i="1"/>
  <c r="I172" i="1"/>
  <c r="I209" i="1"/>
  <c r="I222" i="1"/>
  <c r="I348" i="1"/>
  <c r="I361" i="1"/>
  <c r="I588" i="1"/>
  <c r="I607" i="1"/>
  <c r="I191" i="1"/>
  <c r="I210" i="1"/>
  <c r="I518" i="1"/>
  <c r="J589" i="1"/>
  <c r="I609" i="1"/>
  <c r="I748" i="1"/>
  <c r="I158" i="1"/>
  <c r="I364" i="1"/>
  <c r="I372" i="1"/>
  <c r="I62" i="1"/>
  <c r="I225" i="1"/>
  <c r="I185" i="1"/>
  <c r="I591" i="1"/>
  <c r="I119" i="1"/>
  <c r="I128" i="1"/>
  <c r="I333" i="1"/>
  <c r="I432" i="1"/>
  <c r="I441" i="1"/>
  <c r="I456" i="1"/>
  <c r="I468" i="1"/>
  <c r="I504" i="1"/>
  <c r="I571" i="1"/>
  <c r="I602" i="1"/>
  <c r="I634" i="1"/>
  <c r="I652" i="1"/>
  <c r="I286" i="1"/>
  <c r="I433" i="1"/>
  <c r="I503" i="1"/>
  <c r="I520" i="1"/>
  <c r="I645" i="1"/>
  <c r="H773" i="1"/>
  <c r="J773" i="1" s="1"/>
  <c r="I783" i="1"/>
  <c r="I118" i="1"/>
  <c r="G783" i="1"/>
  <c r="I287" i="1"/>
  <c r="I494" i="1"/>
  <c r="I551" i="1"/>
  <c r="I562" i="1"/>
  <c r="I581" i="1"/>
  <c r="I195" i="1"/>
  <c r="I387" i="1"/>
  <c r="I774" i="1"/>
  <c r="J774" i="1" s="1"/>
  <c r="I35" i="1"/>
  <c r="I418" i="1"/>
  <c r="I436" i="1"/>
  <c r="I522" i="1"/>
  <c r="I552" i="1"/>
  <c r="I563" i="1"/>
  <c r="I583" i="1"/>
  <c r="I638" i="1"/>
  <c r="I681" i="1"/>
  <c r="I697" i="1"/>
  <c r="I729" i="1"/>
  <c r="I131" i="1"/>
  <c r="I196" i="1"/>
  <c r="I252" i="1"/>
  <c r="I261" i="1"/>
  <c r="I269" i="1"/>
  <c r="I301" i="1"/>
  <c r="I311" i="1"/>
  <c r="I324" i="1"/>
  <c r="G784" i="1"/>
  <c r="I384" i="1"/>
  <c r="I132" i="1"/>
  <c r="I204" i="1"/>
  <c r="I478" i="1"/>
  <c r="I115" i="1"/>
  <c r="I124" i="1"/>
  <c r="I190" i="1"/>
  <c r="I220" i="1"/>
  <c r="I290" i="1"/>
  <c r="I390" i="1"/>
  <c r="I438" i="1"/>
  <c r="I507" i="1"/>
  <c r="I515" i="1"/>
  <c r="I640" i="1"/>
  <c r="I192" i="1"/>
  <c r="J614" i="1"/>
  <c r="I614" i="1" s="1"/>
  <c r="H205" i="1"/>
  <c r="C17" i="3" s="1"/>
  <c r="AA17" i="3" s="1"/>
  <c r="I34" i="1"/>
  <c r="I92" i="1"/>
  <c r="I125" i="1"/>
  <c r="I342" i="1"/>
  <c r="I366" i="1"/>
  <c r="I373" i="1"/>
  <c r="J612" i="1"/>
  <c r="I659" i="1"/>
  <c r="I675" i="1"/>
  <c r="H785" i="1"/>
  <c r="H391" i="1"/>
  <c r="C23" i="3" s="1"/>
  <c r="W23" i="3" s="1"/>
  <c r="I405" i="1"/>
  <c r="H547" i="1"/>
  <c r="C28" i="3" s="1"/>
  <c r="S28" i="3" s="1"/>
  <c r="I95" i="1"/>
  <c r="I52" i="1"/>
  <c r="I126" i="1"/>
  <c r="I257" i="1"/>
  <c r="I264" i="1"/>
  <c r="I359" i="1"/>
  <c r="I397" i="1"/>
  <c r="I413" i="1"/>
  <c r="I431" i="1"/>
  <c r="I440" i="1"/>
  <c r="I491" i="1"/>
  <c r="I517" i="1"/>
  <c r="I559" i="1"/>
  <c r="I567" i="1"/>
  <c r="I613" i="1"/>
  <c r="I717" i="1"/>
  <c r="J782" i="1"/>
  <c r="J781" i="1"/>
  <c r="I775" i="1"/>
  <c r="H775" i="1"/>
  <c r="G789" i="1"/>
  <c r="G782" i="1"/>
  <c r="G774" i="1"/>
  <c r="H780" i="1"/>
  <c r="G785" i="1"/>
  <c r="D788" i="1"/>
  <c r="I788" i="1" s="1"/>
  <c r="I780" i="1"/>
  <c r="D794" i="1"/>
  <c r="G781" i="1"/>
  <c r="G786" i="1"/>
  <c r="H31" i="1"/>
  <c r="C11" i="3" s="1"/>
  <c r="AA11" i="3" s="1"/>
  <c r="I36" i="1"/>
  <c r="I224" i="1"/>
  <c r="I277" i="1"/>
  <c r="I310" i="1"/>
  <c r="I321" i="1"/>
  <c r="I329" i="1"/>
  <c r="I498" i="1"/>
  <c r="I529" i="1"/>
  <c r="I569" i="1"/>
  <c r="I620" i="1"/>
  <c r="I633" i="1"/>
  <c r="I647" i="1"/>
  <c r="I663" i="1"/>
  <c r="I670" i="1"/>
  <c r="I692" i="1"/>
  <c r="I715" i="1"/>
  <c r="I70" i="1"/>
  <c r="I80" i="1"/>
  <c r="I134" i="1"/>
  <c r="I150" i="1"/>
  <c r="I166" i="1"/>
  <c r="I182" i="1"/>
  <c r="I193" i="1"/>
  <c r="I322" i="1"/>
  <c r="I330" i="1"/>
  <c r="I339" i="1"/>
  <c r="I429" i="1"/>
  <c r="I446" i="1"/>
  <c r="I481" i="1"/>
  <c r="I655" i="1"/>
  <c r="I700" i="1"/>
  <c r="I716" i="1"/>
  <c r="H53" i="1"/>
  <c r="C14" i="3" s="1"/>
  <c r="AA14" i="3" s="1"/>
  <c r="H470" i="1"/>
  <c r="C25" i="3" s="1"/>
  <c r="W25" i="3" s="1"/>
  <c r="I90" i="1"/>
  <c r="I247" i="1"/>
  <c r="H294" i="1"/>
  <c r="C21" i="3" s="1"/>
  <c r="AA21" i="3" s="1"/>
  <c r="I641" i="1"/>
  <c r="I678" i="1"/>
  <c r="H109" i="1"/>
  <c r="C15" i="3" s="1"/>
  <c r="AA15" i="3" s="1"/>
  <c r="I501" i="1"/>
  <c r="I516" i="1"/>
  <c r="I524" i="1"/>
  <c r="I553" i="1"/>
  <c r="I564" i="1"/>
  <c r="I584" i="1"/>
  <c r="I57" i="1"/>
  <c r="I99" i="1"/>
  <c r="I145" i="1"/>
  <c r="I152" i="1"/>
  <c r="I176" i="1"/>
  <c r="I183" i="1"/>
  <c r="I203" i="1"/>
  <c r="I341" i="1"/>
  <c r="I351" i="1"/>
  <c r="I396" i="1"/>
  <c r="I459" i="1"/>
  <c r="I469" i="1"/>
  <c r="I493" i="1"/>
  <c r="I624" i="1"/>
  <c r="I643" i="1"/>
  <c r="I658" i="1"/>
  <c r="I665" i="1"/>
  <c r="I680" i="1"/>
  <c r="I703" i="1"/>
  <c r="I710" i="1"/>
  <c r="I723" i="1"/>
  <c r="I746" i="1"/>
  <c r="I30" i="1"/>
  <c r="I153" i="1"/>
  <c r="I197" i="1"/>
  <c r="I250" i="1"/>
  <c r="I273" i="1"/>
  <c r="I292" i="1"/>
  <c r="I304" i="1"/>
  <c r="I315" i="1"/>
  <c r="I325" i="1"/>
  <c r="H442" i="1"/>
  <c r="C24" i="3" s="1"/>
  <c r="G24" i="3" s="1"/>
  <c r="I483" i="1"/>
  <c r="I525" i="1"/>
  <c r="I557" i="1"/>
  <c r="I585" i="1"/>
  <c r="I736" i="1"/>
  <c r="I650" i="1"/>
  <c r="I21" i="1"/>
  <c r="I43" i="1"/>
  <c r="I59" i="1"/>
  <c r="I86" i="1"/>
  <c r="I100" i="1"/>
  <c r="H161" i="1"/>
  <c r="C16" i="3" s="1"/>
  <c r="AA16" i="3" s="1"/>
  <c r="I129" i="1"/>
  <c r="I156" i="1"/>
  <c r="I184" i="1"/>
  <c r="I228" i="1"/>
  <c r="I235" i="1"/>
  <c r="I260" i="1"/>
  <c r="I267" i="1"/>
  <c r="I275" i="1"/>
  <c r="I285" i="1"/>
  <c r="I317" i="1"/>
  <c r="I326" i="1"/>
  <c r="I334" i="1"/>
  <c r="I371" i="1"/>
  <c r="H530" i="1"/>
  <c r="C26" i="3" s="1"/>
  <c r="G26" i="3" s="1"/>
  <c r="I558" i="1"/>
  <c r="I566" i="1"/>
  <c r="I573" i="1"/>
  <c r="J586" i="1"/>
  <c r="I737" i="1"/>
  <c r="J757" i="1"/>
  <c r="I593" i="1"/>
  <c r="I637" i="1"/>
  <c r="I674" i="1"/>
  <c r="H354" i="1"/>
  <c r="C22" i="3" s="1"/>
  <c r="G22" i="3" s="1"/>
  <c r="H24" i="1"/>
  <c r="C10" i="3" s="1"/>
  <c r="W10" i="3" s="1"/>
  <c r="H37" i="1"/>
  <c r="C12" i="3" s="1"/>
  <c r="AA12" i="3" s="1"/>
  <c r="H236" i="1"/>
  <c r="C18" i="3" s="1"/>
  <c r="AA18" i="3" s="1"/>
  <c r="H279" i="1"/>
  <c r="C19" i="3" s="1"/>
  <c r="AA19" i="3" s="1"/>
  <c r="I378" i="1"/>
  <c r="I486" i="1"/>
  <c r="I526" i="1"/>
  <c r="I545" i="1"/>
  <c r="I574" i="1"/>
  <c r="H686" i="1"/>
  <c r="C32" i="3" s="1"/>
  <c r="S32" i="3" s="1"/>
  <c r="I660" i="1"/>
  <c r="I23" i="1"/>
  <c r="I45" i="1"/>
  <c r="I61" i="1"/>
  <c r="I117" i="1"/>
  <c r="I575" i="1"/>
  <c r="I288" i="1"/>
  <c r="I299" i="1"/>
  <c r="I309" i="1"/>
  <c r="I320" i="1"/>
  <c r="I367" i="1"/>
  <c r="I379" i="1"/>
  <c r="I414" i="1"/>
  <c r="I422" i="1"/>
  <c r="I435" i="1"/>
  <c r="I521" i="1"/>
  <c r="I528" i="1"/>
  <c r="I595" i="1"/>
  <c r="I618" i="1"/>
  <c r="I639" i="1"/>
  <c r="I646" i="1"/>
  <c r="I662" i="1"/>
  <c r="I676" i="1"/>
  <c r="H739" i="1"/>
  <c r="C33" i="3" s="1"/>
  <c r="G33" i="3" s="1"/>
  <c r="I733" i="1"/>
  <c r="I51" i="1"/>
  <c r="I68" i="1"/>
  <c r="I149" i="1"/>
  <c r="I160" i="1"/>
  <c r="I380" i="1"/>
  <c r="I401" i="1"/>
  <c r="I454" i="1"/>
  <c r="I466" i="1"/>
  <c r="I505" i="1"/>
  <c r="H554" i="1"/>
  <c r="C29" i="3" s="1"/>
  <c r="I561" i="1"/>
  <c r="I580" i="1"/>
  <c r="I707" i="1"/>
  <c r="I743" i="1"/>
  <c r="I750" i="1"/>
  <c r="J597" i="1"/>
  <c r="H597" i="1"/>
  <c r="H565" i="1"/>
  <c r="H576" i="1" s="1"/>
  <c r="C30" i="3" s="1"/>
  <c r="S30" i="3" s="1"/>
  <c r="J565" i="1"/>
  <c r="H589" i="1"/>
  <c r="H612" i="1"/>
  <c r="H586" i="1"/>
  <c r="H603" i="1"/>
  <c r="H757" i="1"/>
  <c r="H759" i="1" s="1"/>
  <c r="C35" i="3" s="1"/>
  <c r="O35" i="3" s="1"/>
  <c r="I603" i="1" l="1"/>
  <c r="J784" i="1"/>
  <c r="J789" i="1"/>
  <c r="O33" i="3"/>
  <c r="I565" i="1"/>
  <c r="I31" i="1"/>
  <c r="D11" i="3" s="1"/>
  <c r="Y11" i="3" s="1"/>
  <c r="W17" i="3"/>
  <c r="W22" i="3"/>
  <c r="J785" i="1"/>
  <c r="W21" i="3"/>
  <c r="W16" i="3"/>
  <c r="AA32" i="3"/>
  <c r="H787" i="1"/>
  <c r="J787" i="1" s="1"/>
  <c r="S34" i="3"/>
  <c r="K34" i="3"/>
  <c r="O25" i="3"/>
  <c r="G35" i="3"/>
  <c r="K21" i="3"/>
  <c r="AA29" i="3"/>
  <c r="K29" i="3"/>
  <c r="AA30" i="3"/>
  <c r="O30" i="3"/>
  <c r="G29" i="3"/>
  <c r="K32" i="3"/>
  <c r="K35" i="3"/>
  <c r="K25" i="3"/>
  <c r="K22" i="3"/>
  <c r="W26" i="3"/>
  <c r="W14" i="3"/>
  <c r="W12" i="3"/>
  <c r="W11" i="3"/>
  <c r="W18" i="3"/>
  <c r="W29" i="3"/>
  <c r="O21" i="3"/>
  <c r="O29" i="3"/>
  <c r="S21" i="3"/>
  <c r="AA25" i="3"/>
  <c r="S25" i="3"/>
  <c r="G32" i="3"/>
  <c r="K28" i="3"/>
  <c r="K26" i="3"/>
  <c r="W28" i="3"/>
  <c r="O32" i="3"/>
  <c r="AA35" i="3"/>
  <c r="W32" i="3"/>
  <c r="AA33" i="3"/>
  <c r="K33" i="3"/>
  <c r="G30" i="3"/>
  <c r="AA22" i="3"/>
  <c r="AA10" i="3"/>
  <c r="AA24" i="3"/>
  <c r="O24" i="3"/>
  <c r="AA23" i="3"/>
  <c r="O23" i="3"/>
  <c r="K23" i="3"/>
  <c r="J786" i="1"/>
  <c r="S23" i="3"/>
  <c r="G21" i="3"/>
  <c r="S35" i="3"/>
  <c r="K24" i="3"/>
  <c r="S22" i="3"/>
  <c r="S33" i="3"/>
  <c r="G23" i="3"/>
  <c r="AA28" i="3"/>
  <c r="G28" i="3"/>
  <c r="I589" i="1"/>
  <c r="AA34" i="3"/>
  <c r="O34" i="3"/>
  <c r="S29" i="3"/>
  <c r="O22" i="3"/>
  <c r="W35" i="3"/>
  <c r="W34" i="3"/>
  <c r="W24" i="3"/>
  <c r="AA26" i="3"/>
  <c r="S26" i="3"/>
  <c r="K30" i="3"/>
  <c r="O28" i="3"/>
  <c r="O26" i="3"/>
  <c r="S24" i="3"/>
  <c r="G25" i="3"/>
  <c r="W30" i="3"/>
  <c r="W19" i="3"/>
  <c r="W33" i="3"/>
  <c r="W15" i="3"/>
  <c r="J783" i="1"/>
  <c r="I554" i="1"/>
  <c r="D29" i="3" s="1"/>
  <c r="E29" i="3" s="1"/>
  <c r="I790" i="1"/>
  <c r="D38" i="3" s="1"/>
  <c r="I547" i="1"/>
  <c r="D28" i="3" s="1"/>
  <c r="E28" i="3" s="1"/>
  <c r="I236" i="1"/>
  <c r="D18" i="3" s="1"/>
  <c r="I205" i="1"/>
  <c r="I53" i="1"/>
  <c r="I754" i="1"/>
  <c r="I37" i="1"/>
  <c r="I777" i="1"/>
  <c r="D37" i="3" s="1"/>
  <c r="I279" i="1"/>
  <c r="H788" i="1"/>
  <c r="J788" i="1" s="1"/>
  <c r="I739" i="1"/>
  <c r="I612" i="1"/>
  <c r="I530" i="1"/>
  <c r="I470" i="1"/>
  <c r="I686" i="1"/>
  <c r="I391" i="1"/>
  <c r="I576" i="1"/>
  <c r="D30" i="3" s="1"/>
  <c r="E30" i="3" s="1"/>
  <c r="I442" i="1"/>
  <c r="I109" i="1"/>
  <c r="I24" i="1"/>
  <c r="I354" i="1"/>
  <c r="I294" i="1"/>
  <c r="I161" i="1"/>
  <c r="J780" i="1"/>
  <c r="J775" i="1"/>
  <c r="I794" i="1"/>
  <c r="I795" i="1" s="1"/>
  <c r="H794" i="1"/>
  <c r="H777" i="1"/>
  <c r="C37" i="3" s="1"/>
  <c r="H626" i="1"/>
  <c r="H535" i="1"/>
  <c r="I757" i="1"/>
  <c r="I759" i="1" s="1"/>
  <c r="D35" i="3" s="1"/>
  <c r="I586" i="1"/>
  <c r="I597" i="1"/>
  <c r="I555" i="1" l="1"/>
  <c r="I32" i="1"/>
  <c r="AC11" i="3"/>
  <c r="I760" i="1"/>
  <c r="I548" i="1"/>
  <c r="I740" i="1"/>
  <c r="D33" i="3"/>
  <c r="I295" i="1"/>
  <c r="D21" i="3"/>
  <c r="I38" i="1"/>
  <c r="D12" i="3"/>
  <c r="I755" i="1"/>
  <c r="D34" i="3"/>
  <c r="I280" i="1"/>
  <c r="D19" i="3"/>
  <c r="I355" i="1"/>
  <c r="D22" i="3"/>
  <c r="I25" i="1"/>
  <c r="D10" i="3"/>
  <c r="I237" i="1"/>
  <c r="I110" i="1"/>
  <c r="D15" i="3"/>
  <c r="I54" i="1"/>
  <c r="D14" i="3"/>
  <c r="AC18" i="3"/>
  <c r="Y18" i="3"/>
  <c r="M28" i="3"/>
  <c r="Y28" i="3"/>
  <c r="Q28" i="3"/>
  <c r="U28" i="3"/>
  <c r="AC28" i="3"/>
  <c r="I28" i="3"/>
  <c r="I162" i="1"/>
  <c r="D16" i="3"/>
  <c r="M35" i="3"/>
  <c r="Y35" i="3"/>
  <c r="U35" i="3"/>
  <c r="E35" i="3"/>
  <c r="AC35" i="3"/>
  <c r="I35" i="3"/>
  <c r="Q35" i="3"/>
  <c r="U38" i="3"/>
  <c r="I38" i="3"/>
  <c r="Q38" i="3"/>
  <c r="M38" i="3"/>
  <c r="AC38" i="3"/>
  <c r="Y38" i="3"/>
  <c r="I29" i="3"/>
  <c r="U29" i="3"/>
  <c r="Y29" i="3"/>
  <c r="AC29" i="3"/>
  <c r="Q29" i="3"/>
  <c r="M29" i="3"/>
  <c r="I443" i="1"/>
  <c r="D24" i="3"/>
  <c r="AC30" i="3"/>
  <c r="Y30" i="3"/>
  <c r="M30" i="3"/>
  <c r="U30" i="3"/>
  <c r="I30" i="3"/>
  <c r="Q30" i="3"/>
  <c r="H764" i="1"/>
  <c r="C31" i="3"/>
  <c r="G37" i="3"/>
  <c r="K37" i="3"/>
  <c r="E37" i="3"/>
  <c r="AA37" i="3"/>
  <c r="S37" i="3"/>
  <c r="W37" i="3"/>
  <c r="O37" i="3"/>
  <c r="I471" i="1"/>
  <c r="D25" i="3"/>
  <c r="AC37" i="3"/>
  <c r="Q37" i="3"/>
  <c r="I37" i="3"/>
  <c r="U37" i="3"/>
  <c r="M37" i="3"/>
  <c r="Y37" i="3"/>
  <c r="I531" i="1"/>
  <c r="D26" i="3"/>
  <c r="I206" i="1"/>
  <c r="D17" i="3"/>
  <c r="I392" i="1"/>
  <c r="D23" i="3"/>
  <c r="I687" i="1"/>
  <c r="D32" i="3"/>
  <c r="I801" i="1"/>
  <c r="D39" i="3"/>
  <c r="I577" i="1"/>
  <c r="I626" i="1"/>
  <c r="I627" i="1" s="1"/>
  <c r="H790" i="1"/>
  <c r="I778" i="1"/>
  <c r="I536" i="1"/>
  <c r="H795" i="1"/>
  <c r="J794" i="1"/>
  <c r="Y10" i="3" l="1"/>
  <c r="Y16" i="3"/>
  <c r="AC16" i="3"/>
  <c r="M22" i="3"/>
  <c r="Y22" i="3"/>
  <c r="I22" i="3"/>
  <c r="Q22" i="3"/>
  <c r="U22" i="3"/>
  <c r="AC22" i="3"/>
  <c r="E22" i="3"/>
  <c r="U26" i="3"/>
  <c r="Y26" i="3"/>
  <c r="I26" i="3"/>
  <c r="AC26" i="3"/>
  <c r="Q26" i="3"/>
  <c r="M26" i="3"/>
  <c r="E26" i="3"/>
  <c r="AC34" i="3"/>
  <c r="I34" i="3"/>
  <c r="Y34" i="3"/>
  <c r="M34" i="3"/>
  <c r="U34" i="3"/>
  <c r="Q34" i="3"/>
  <c r="E34" i="3"/>
  <c r="AC19" i="3"/>
  <c r="Y19" i="3"/>
  <c r="I791" i="1"/>
  <c r="C38" i="3"/>
  <c r="Y14" i="3"/>
  <c r="AC14" i="3"/>
  <c r="I796" i="1"/>
  <c r="C39" i="3"/>
  <c r="U24" i="3"/>
  <c r="AC24" i="3"/>
  <c r="Y24" i="3"/>
  <c r="M24" i="3"/>
  <c r="I24" i="3"/>
  <c r="Q24" i="3"/>
  <c r="E24" i="3"/>
  <c r="Q33" i="3"/>
  <c r="I33" i="3"/>
  <c r="AC33" i="3"/>
  <c r="Y33" i="3"/>
  <c r="U33" i="3"/>
  <c r="M33" i="3"/>
  <c r="E33" i="3"/>
  <c r="AC17" i="3"/>
  <c r="Y17" i="3"/>
  <c r="AA31" i="3"/>
  <c r="W31" i="3"/>
  <c r="O31" i="3"/>
  <c r="S31" i="3"/>
  <c r="G31" i="3"/>
  <c r="K31" i="3"/>
  <c r="M25" i="3"/>
  <c r="U25" i="3"/>
  <c r="Y25" i="3"/>
  <c r="Q25" i="3"/>
  <c r="AC25" i="3"/>
  <c r="I25" i="3"/>
  <c r="E25" i="3"/>
  <c r="Q32" i="3"/>
  <c r="Y32" i="3"/>
  <c r="M32" i="3"/>
  <c r="U32" i="3"/>
  <c r="AC32" i="3"/>
  <c r="I32" i="3"/>
  <c r="E32" i="3"/>
  <c r="AC15" i="3"/>
  <c r="Y15" i="3"/>
  <c r="I765" i="1"/>
  <c r="D31" i="3"/>
  <c r="M21" i="3"/>
  <c r="Y21" i="3"/>
  <c r="I21" i="3"/>
  <c r="Q21" i="3"/>
  <c r="AC21" i="3"/>
  <c r="U21" i="3"/>
  <c r="E21" i="3"/>
  <c r="AC12" i="3"/>
  <c r="Y12" i="3"/>
  <c r="I39" i="3"/>
  <c r="U39" i="3"/>
  <c r="Y39" i="3"/>
  <c r="M39" i="3"/>
  <c r="AC39" i="3"/>
  <c r="Q39" i="3"/>
  <c r="Q23" i="3"/>
  <c r="U23" i="3"/>
  <c r="I23" i="3"/>
  <c r="Y23" i="3"/>
  <c r="M23" i="3"/>
  <c r="E23" i="3"/>
  <c r="AC23" i="3"/>
  <c r="I538" i="1"/>
  <c r="H800" i="1"/>
  <c r="H808" i="1" s="1"/>
  <c r="C41" i="3" l="1"/>
  <c r="M31" i="3"/>
  <c r="AC31" i="3"/>
  <c r="AC41" i="3" s="1"/>
  <c r="I31" i="3"/>
  <c r="Y31" i="3"/>
  <c r="Q31" i="3"/>
  <c r="U31" i="3"/>
  <c r="I767" i="1"/>
  <c r="K38" i="3"/>
  <c r="E38" i="3"/>
  <c r="O38" i="3"/>
  <c r="W38" i="3"/>
  <c r="S38" i="3"/>
  <c r="G38" i="3"/>
  <c r="AA38" i="3"/>
  <c r="AA41" i="3" s="1"/>
  <c r="I809" i="1"/>
  <c r="I811" i="1" s="1"/>
  <c r="D41" i="3"/>
  <c r="O39" i="3"/>
  <c r="W39" i="3"/>
  <c r="E39" i="3"/>
  <c r="K39" i="3"/>
  <c r="AA39" i="3"/>
  <c r="G39" i="3"/>
  <c r="S39" i="3"/>
  <c r="Y41" i="3"/>
  <c r="E31" i="3"/>
  <c r="W41" i="3" l="1"/>
  <c r="G14" i="3" l="1"/>
  <c r="E14" i="3"/>
  <c r="S14" i="3"/>
  <c r="O14" i="3"/>
  <c r="K14" i="3"/>
  <c r="U14" i="3"/>
  <c r="M14" i="3"/>
  <c r="I14" i="3"/>
  <c r="Q14" i="3"/>
  <c r="D828" i="1" l="1"/>
  <c r="H830" i="1" l="1"/>
  <c r="H838" i="1" s="1"/>
  <c r="W43" i="3"/>
  <c r="AA43" i="3"/>
  <c r="AC43" i="3"/>
  <c r="Y43" i="3"/>
  <c r="I831" i="1"/>
  <c r="I839" i="1" s="1"/>
  <c r="O18" i="3"/>
  <c r="S16" i="3"/>
  <c r="Q16" i="3"/>
  <c r="K19" i="3"/>
  <c r="Y46" i="3" l="1"/>
  <c r="AC46" i="3"/>
  <c r="I19" i="3"/>
  <c r="I18" i="3"/>
  <c r="U18" i="3"/>
  <c r="S18" i="3"/>
  <c r="K18" i="3"/>
  <c r="G18" i="3"/>
  <c r="M18" i="3"/>
  <c r="Q18" i="3"/>
  <c r="E16" i="3"/>
  <c r="O16" i="3"/>
  <c r="K16" i="3"/>
  <c r="I16" i="3"/>
  <c r="G16" i="3"/>
  <c r="E18" i="3"/>
  <c r="U16" i="3"/>
  <c r="G17" i="3"/>
  <c r="M16" i="3"/>
  <c r="S19" i="3"/>
  <c r="G19" i="3"/>
  <c r="O19" i="3"/>
  <c r="M17" i="3"/>
  <c r="Q17" i="3"/>
  <c r="I17" i="3"/>
  <c r="U17" i="3"/>
  <c r="M11" i="3"/>
  <c r="Q11" i="3"/>
  <c r="U11" i="3"/>
  <c r="I11" i="3"/>
  <c r="Q15" i="3"/>
  <c r="U15" i="3"/>
  <c r="M15" i="3"/>
  <c r="I15" i="3"/>
  <c r="I10" i="3" l="1"/>
  <c r="E19" i="3"/>
  <c r="M19" i="3"/>
  <c r="Q19" i="3"/>
  <c r="U19" i="3"/>
  <c r="S17" i="3"/>
  <c r="O17" i="3"/>
  <c r="K17" i="3"/>
  <c r="E17" i="3"/>
  <c r="U10" i="3"/>
  <c r="U41" i="3" s="1"/>
  <c r="U43" i="3" s="1"/>
  <c r="M10" i="3"/>
  <c r="M41" i="3" s="1"/>
  <c r="M43" i="3" s="1"/>
  <c r="Q10" i="3"/>
  <c r="Q41" i="3" s="1"/>
  <c r="Q43" i="3" s="1"/>
  <c r="G12" i="3"/>
  <c r="K12" i="3"/>
  <c r="O12" i="3"/>
  <c r="S12" i="3"/>
  <c r="E12" i="3"/>
  <c r="I12" i="3"/>
  <c r="M12" i="3"/>
  <c r="Q12" i="3"/>
  <c r="U12" i="3"/>
  <c r="K11" i="3"/>
  <c r="G11" i="3"/>
  <c r="S11" i="3"/>
  <c r="O11" i="3"/>
  <c r="E11" i="3"/>
  <c r="I41" i="3" l="1"/>
  <c r="I43" i="3" s="1"/>
  <c r="G15" i="3"/>
  <c r="O15" i="3"/>
  <c r="S15" i="3"/>
  <c r="E15" i="3"/>
  <c r="K15" i="3"/>
  <c r="K10" i="3"/>
  <c r="E10" i="3"/>
  <c r="G10" i="3"/>
  <c r="G41" i="3" s="1"/>
  <c r="G43" i="3" s="1"/>
  <c r="S10" i="3"/>
  <c r="S41" i="3" s="1"/>
  <c r="S43" i="3" s="1"/>
  <c r="O10" i="3"/>
  <c r="O41" i="3" s="1"/>
  <c r="O43" i="3" s="1"/>
  <c r="K41" i="3" l="1"/>
  <c r="K43" i="3" s="1"/>
  <c r="I46" i="3"/>
  <c r="E41" i="3"/>
  <c r="F10" i="3" s="1"/>
  <c r="I803" i="1"/>
  <c r="D44" i="3" l="1"/>
  <c r="F37" i="3"/>
  <c r="F28" i="3"/>
  <c r="Z43" i="3" l="1"/>
  <c r="AD43" i="3"/>
  <c r="R43" i="3"/>
  <c r="N43" i="3"/>
  <c r="V43" i="3"/>
  <c r="I833" i="1"/>
  <c r="C43" i="3"/>
  <c r="J43" i="3"/>
  <c r="U46" i="3"/>
  <c r="M46" i="3"/>
  <c r="Q46" i="3"/>
  <c r="I841" i="1"/>
  <c r="AB43" i="3" l="1"/>
  <c r="X43" i="3"/>
  <c r="P43" i="3"/>
  <c r="T43" i="3"/>
  <c r="L43" i="3"/>
  <c r="AC47" i="3"/>
  <c r="Y47" i="3"/>
  <c r="U47" i="3"/>
  <c r="M47" i="3"/>
  <c r="Q47" i="3"/>
  <c r="E45" i="3"/>
  <c r="H43" i="3"/>
  <c r="F24" i="3"/>
  <c r="F21" i="3"/>
  <c r="F23" i="3"/>
  <c r="F25" i="3"/>
  <c r="F26" i="3"/>
  <c r="F22" i="3"/>
  <c r="F39" i="3"/>
  <c r="F38" i="3"/>
  <c r="F30" i="3"/>
  <c r="F35" i="3"/>
  <c r="F32" i="3"/>
  <c r="F31" i="3"/>
  <c r="F29" i="3"/>
  <c r="F33" i="3"/>
  <c r="F34" i="3"/>
  <c r="F16" i="3"/>
  <c r="F12" i="3"/>
  <c r="F11" i="3"/>
  <c r="F18" i="3"/>
  <c r="F19" i="3"/>
  <c r="F14" i="3"/>
  <c r="F17" i="3"/>
  <c r="F15" i="3"/>
  <c r="I47" i="3"/>
  <c r="AF43" i="3" l="1"/>
  <c r="F41" i="3"/>
  <c r="V47" i="3"/>
  <c r="Z46" i="3" l="1"/>
  <c r="AD46" i="3"/>
  <c r="AD47" i="3"/>
  <c r="Z47" i="3"/>
  <c r="R46" i="3"/>
  <c r="N46" i="3"/>
  <c r="J46" i="3"/>
  <c r="J47" i="3" s="1"/>
  <c r="V46" i="3"/>
  <c r="R47" i="3"/>
  <c r="N47" i="3"/>
</calcChain>
</file>

<file path=xl/sharedStrings.xml><?xml version="1.0" encoding="utf-8"?>
<sst xmlns="http://schemas.openxmlformats.org/spreadsheetml/2006/main" count="2086" uniqueCount="1322">
  <si>
    <t>ORÇAMENTO DISCRIMINADO GLOBAL - MATERIAL E MÃO DE OBRA</t>
  </si>
  <si>
    <t xml:space="preserve">DISCRIMINAÇÃO </t>
  </si>
  <si>
    <t>UNID.</t>
  </si>
  <si>
    <t>QTDE.</t>
  </si>
  <si>
    <t>MATER. UNIT. (R$)</t>
  </si>
  <si>
    <t>M.D.O. UNIT. (R$)</t>
  </si>
  <si>
    <t>TOTAL UNIT. 
(R$)</t>
  </si>
  <si>
    <t>MATER. TOTAL (R$)</t>
  </si>
  <si>
    <t>M.D.O. TOTAL (R$)</t>
  </si>
  <si>
    <t>TOTAL ÍTEM (R$)</t>
  </si>
  <si>
    <t>1.1</t>
  </si>
  <si>
    <t>m²</t>
  </si>
  <si>
    <t>m</t>
  </si>
  <si>
    <t>cj</t>
  </si>
  <si>
    <t xml:space="preserve">un </t>
  </si>
  <si>
    <t>TOTAIS</t>
  </si>
  <si>
    <t>2.1</t>
  </si>
  <si>
    <t>un</t>
  </si>
  <si>
    <t/>
  </si>
  <si>
    <t>3.1</t>
  </si>
  <si>
    <t>3.1.1</t>
  </si>
  <si>
    <t>VALOR TOTAL MATERIAL (Custo de mercado)</t>
  </si>
  <si>
    <t>VALOR TOTAL MÃO DE OBRA (Custo de mercado)</t>
  </si>
  <si>
    <t>VALOR TOTAL DO ORÇAMENTO</t>
  </si>
  <si>
    <t>COMPOSIÇÃO DO BDI - OBRA</t>
  </si>
  <si>
    <t>DESCRIÇÃO</t>
  </si>
  <si>
    <t>Garantia/Seguro (S)</t>
  </si>
  <si>
    <t xml:space="preserve">Risco (R) </t>
  </si>
  <si>
    <t>Administração Central (AC)</t>
  </si>
  <si>
    <t>Lucro (L)</t>
  </si>
  <si>
    <t>Tributos (I)</t>
  </si>
  <si>
    <t>COFINS</t>
  </si>
  <si>
    <t>PIS</t>
  </si>
  <si>
    <t>BDI A SER APLICADO</t>
  </si>
  <si>
    <t>BDI APLICADO SOBRE O  TOTAL DE MATERIAL - Obra</t>
  </si>
  <si>
    <t>BDI APLICADO SOBRE O TOTAL DE MÃO DE OBRA - Obra</t>
  </si>
  <si>
    <t>VALOR TOTAL DO BDI - OBRA</t>
  </si>
  <si>
    <t>VALOR TOTAL MATERIAL (Custo de mercado + BDI)</t>
  </si>
  <si>
    <t>VALOR TOTAL MÃO DE OBRA (Custo de mercado + BDI)</t>
  </si>
  <si>
    <t>m2</t>
  </si>
  <si>
    <t>SEVIÇOS FINAIS</t>
  </si>
  <si>
    <t xml:space="preserve">Limpeza Final </t>
  </si>
  <si>
    <t>1.1.1</t>
  </si>
  <si>
    <t>1.1.2</t>
  </si>
  <si>
    <t>1.1.3</t>
  </si>
  <si>
    <t>ISS (Referente a Prefeitura de Joinville)</t>
  </si>
  <si>
    <t>3.2</t>
  </si>
  <si>
    <t>CREA</t>
  </si>
  <si>
    <t>CUSTO UNITÁRIO</t>
  </si>
  <si>
    <t>CUSTO TOTAL</t>
  </si>
  <si>
    <t>h</t>
  </si>
  <si>
    <t xml:space="preserve">Fórmula para determinação do BDI </t>
  </si>
  <si>
    <t>Conforme determinação do Acórdão 2.622/2013-TCU-Plenário)</t>
  </si>
  <si>
    <t>3.3</t>
  </si>
  <si>
    <t>6.1</t>
  </si>
  <si>
    <t>6.2</t>
  </si>
  <si>
    <t>8.1</t>
  </si>
  <si>
    <t>8.2</t>
  </si>
  <si>
    <t>SERVIÇOS INICIAIS E ADMINISTRAÇÃO LOCAL</t>
  </si>
  <si>
    <t>Demolições / Limpeza do Terreno</t>
  </si>
  <si>
    <t>7.1</t>
  </si>
  <si>
    <t>2.2</t>
  </si>
  <si>
    <t>4.1</t>
  </si>
  <si>
    <t>4.2</t>
  </si>
  <si>
    <t>4.3</t>
  </si>
  <si>
    <t>4.4</t>
  </si>
  <si>
    <t>5.1</t>
  </si>
  <si>
    <t>5.2</t>
  </si>
  <si>
    <t>5.3</t>
  </si>
  <si>
    <t>5.4</t>
  </si>
  <si>
    <t>5.5</t>
  </si>
  <si>
    <t>5.6</t>
  </si>
  <si>
    <t>5.7</t>
  </si>
  <si>
    <t>6.1.1</t>
  </si>
  <si>
    <t>6.2.1</t>
  </si>
  <si>
    <t>6.2.2</t>
  </si>
  <si>
    <t>5.8</t>
  </si>
  <si>
    <t>1.1.4</t>
  </si>
  <si>
    <t>6.2.3</t>
  </si>
  <si>
    <t>3.4</t>
  </si>
  <si>
    <t>CRONOGRAMA FÍSICO-FINANCEIRO</t>
  </si>
  <si>
    <t xml:space="preserve">      PARCELA 01</t>
  </si>
  <si>
    <t xml:space="preserve">      PARCELA 02</t>
  </si>
  <si>
    <t xml:space="preserve">     MATERIAL</t>
  </si>
  <si>
    <t xml:space="preserve">  MÃO DE OBRA</t>
  </si>
  <si>
    <t>ÍTEM</t>
  </si>
  <si>
    <t>%</t>
  </si>
  <si>
    <t>(R$)</t>
  </si>
  <si>
    <t>OBRA</t>
  </si>
  <si>
    <t>VALOR TOTAL DO ORÇAMENTO s/ BDI</t>
  </si>
  <si>
    <t>Valor Total de Material com BDI</t>
  </si>
  <si>
    <t>Valor Total de Mão de Obra com BDI</t>
  </si>
  <si>
    <t>Valor Total Material + Mão de Obra com BDI</t>
  </si>
  <si>
    <t>Valor da Parcela</t>
  </si>
  <si>
    <t>Valor da Total acumulado</t>
  </si>
  <si>
    <t>Eng Responsável</t>
  </si>
  <si>
    <t xml:space="preserve">      PARCELA 03</t>
  </si>
  <si>
    <t xml:space="preserve">      PARCELA 04</t>
  </si>
  <si>
    <t>UN</t>
  </si>
  <si>
    <t>H</t>
  </si>
  <si>
    <t>M</t>
  </si>
  <si>
    <t>Despesas Financeiras (DF)</t>
  </si>
  <si>
    <t>CPRB (Contribuição Previdenciária sobre a Receita Bruta)</t>
  </si>
  <si>
    <t xml:space="preserve"> 1 </t>
  </si>
  <si>
    <t>INSTALAÇÕES PROVISÓRIAS E SERVIÇOS INICIAIS</t>
  </si>
  <si>
    <t xml:space="preserve"> 1.1 </t>
  </si>
  <si>
    <t>MOBILIZAÇÃO DE CANTEIRO DE OBRAS</t>
  </si>
  <si>
    <t xml:space="preserve"> 1.2 </t>
  </si>
  <si>
    <t>M/MÊS</t>
  </si>
  <si>
    <t xml:space="preserve"> 1.3 </t>
  </si>
  <si>
    <t>FITA ZEBRADA DE SINALIZAÇÃO DE ÁREA</t>
  </si>
  <si>
    <t xml:space="preserve"> 1.4 </t>
  </si>
  <si>
    <t xml:space="preserve"> 2 </t>
  </si>
  <si>
    <t>ADMINISTRAÇÃO DOS SERVIÇOS</t>
  </si>
  <si>
    <t xml:space="preserve"> 2.1 </t>
  </si>
  <si>
    <t>ART DE OBRAS E SERVIÇOS</t>
  </si>
  <si>
    <t xml:space="preserve"> 2.2 </t>
  </si>
  <si>
    <t>ENGENHEIRO CIVIL DE OBRA PLENO COM ENCARGOS COMPLEMENTARES</t>
  </si>
  <si>
    <t>MES</t>
  </si>
  <si>
    <t xml:space="preserve"> 2.3 </t>
  </si>
  <si>
    <t>MESTRE DE OBRAS COM ENCARGOS COMPLEMENTARES</t>
  </si>
  <si>
    <t xml:space="preserve"> 2.4 </t>
  </si>
  <si>
    <t>LIMPEZA PERMANENTE EM OBRA</t>
  </si>
  <si>
    <t xml:space="preserve"> 3 </t>
  </si>
  <si>
    <t>CONCLUSÃO DOS SERVIÇOS</t>
  </si>
  <si>
    <t xml:space="preserve"> 3.2 </t>
  </si>
  <si>
    <t>M²</t>
  </si>
  <si>
    <t xml:space="preserve"> 3.3 </t>
  </si>
  <si>
    <t>LIMPEZA FINAL DA OBRA</t>
  </si>
  <si>
    <t xml:space="preserve"> 3.4 </t>
  </si>
  <si>
    <t xml:space="preserve"> 4 </t>
  </si>
  <si>
    <t>COZINHA DA ESCOLA</t>
  </si>
  <si>
    <t xml:space="preserve"> 4.1 </t>
  </si>
  <si>
    <t>DEMOLIÇÕES, REMOÇÕES E RETIRADAS</t>
  </si>
  <si>
    <t xml:space="preserve"> 4.1.1 </t>
  </si>
  <si>
    <t>RETIRADA/DEMOLICAO DE PISO CERAMICO SEM REMOCAO</t>
  </si>
  <si>
    <t xml:space="preserve"> 4.1.2 </t>
  </si>
  <si>
    <t>DEMOLIÇÃO DE REVESTIMENTO CERÂMICO, DE FORMA MANUAL, SEM REAPROVEITAMENTO. AF_09/2023</t>
  </si>
  <si>
    <t xml:space="preserve"> 4.1.3 </t>
  </si>
  <si>
    <t>DEMOLIÇÃO DE RODAPÉ CERÂMICO, DE FORMA MANUAL, SEM REAPROVEITAMENTO. AF_09/2023</t>
  </si>
  <si>
    <t xml:space="preserve"> 4.1.4 </t>
  </si>
  <si>
    <t>REMOÇÃO DE PORTAS, DE FORMA MANUAL, SEM REAPROVEITAMENTO. AF_09/2023</t>
  </si>
  <si>
    <t xml:space="preserve"> 4.1.5 </t>
  </si>
  <si>
    <t>RETIRADA CUIDADOSA BANCADA COM REAPROVEITAMENTO</t>
  </si>
  <si>
    <t xml:space="preserve"> 4.1.6 </t>
  </si>
  <si>
    <t>RETIRADA CUIDADOSA LOUCA SANITARIA</t>
  </si>
  <si>
    <t xml:space="preserve"> 4.1.7 </t>
  </si>
  <si>
    <t>RETIRADA E RECOLOCACAO METAIS EM APARELHOS SANITARIOS</t>
  </si>
  <si>
    <t xml:space="preserve"> 4.1.8 </t>
  </si>
  <si>
    <t>RETIRADA E RECOLOCACAO DE DISPENSERS SANITARIOS</t>
  </si>
  <si>
    <t xml:space="preserve"> 4.1.9 </t>
  </si>
  <si>
    <t xml:space="preserve"> 4.1.10 </t>
  </si>
  <si>
    <t>REMOÇÃO DE FORRO DE GESSO, DE FORMA MANUAL, SEM REAPROVEITAMENTO. AF_09/2023</t>
  </si>
  <si>
    <t xml:space="preserve"> 4.1.11 </t>
  </si>
  <si>
    <t>REMOCAO DE FORRO DE MADEIRA</t>
  </si>
  <si>
    <t xml:space="preserve"> 4.1.12 </t>
  </si>
  <si>
    <t xml:space="preserve"> 4.2 </t>
  </si>
  <si>
    <t>ARQUITETURA</t>
  </si>
  <si>
    <t xml:space="preserve"> 4.2.1 </t>
  </si>
  <si>
    <t>PAREDES E DIVISÓRIAS</t>
  </si>
  <si>
    <t xml:space="preserve"> 4.2.1.1 </t>
  </si>
  <si>
    <t>ALVENARIA DE VEDAÇÃO DE BLOCOS CERÂMICOS FURADOS NA HORIZONTAL DE 14X9X19 CM (ESPESSURA 14 CM, BLOCO DEITADO) E ARGAMASSA DE ASSENTAMENTO COM PREPARO EM BETONEIRA. AF_12/2021</t>
  </si>
  <si>
    <t xml:space="preserve"> 4.2.2 </t>
  </si>
  <si>
    <t>PREPARO DA SUPERFÍCIE DE PAREDE</t>
  </si>
  <si>
    <t xml:space="preserve"> 4.2.2.1 </t>
  </si>
  <si>
    <t>CHAPISCO APLICADO EM ALVENARIAS E ESTRUTURAS DE CONCRETO INTERNAS, COM COLHER DE PEDREIRO.  ARGAMASSA TRAÇO 1:3 COM PREPARO EM BETONEIRA 400L. AF_10/2022</t>
  </si>
  <si>
    <t xml:space="preserve"> 4.2.2.2 </t>
  </si>
  <si>
    <t>MASSA ÚNICA, PARA RECEBIMENTO DE PINTURA, EM ARGAMASSA TRAÇO 1:2:8, PREPARO MECÂNICO COM BETONEIRA 400L, APLICADA MANUALMENTE EM FACES INTERNAS DE PAREDES, ESPESSURA DE 20MM, COM EXECUÇÃO DE TALISCAS. AF_06/2014</t>
  </si>
  <si>
    <t xml:space="preserve"> 4.2.2.3 </t>
  </si>
  <si>
    <t>EMBOÇO OU MASSA ÚNICA EM ARGAMASSA TRAÇO 1:2:8, PREPARO MECÂNICO COM BETONEIRA 400 L, APLICADA MANUALMENTE EM PANOS DE FACHADA COM PRESENÇA DE VÃOS, ESPESSURA DE 25 MM. AF_08/2022</t>
  </si>
  <si>
    <t xml:space="preserve"> 4.2.2.4 </t>
  </si>
  <si>
    <t>EMASSAMENTO COM MASSA LÁTEX, APLICAÇÃO EM PAREDE, DUAS DEMÃOS, LIXAMENTO MANUAL. AF_04/2023</t>
  </si>
  <si>
    <t xml:space="preserve"> 4.2.2.5 </t>
  </si>
  <si>
    <t>APLICAÇÃO MANUAL DE MASSA ACRÍLICA EM PAREDES EXTERNAS DE CASAS, DUAS DEMÃOS. AF_05/2017</t>
  </si>
  <si>
    <t xml:space="preserve"> 4.2.2.6 </t>
  </si>
  <si>
    <t>FUNDO SELADOR LÁTEX, APLICAÇÃO MANUAL EM PAREDE, UMA DEMÃO. AF_04/2023</t>
  </si>
  <si>
    <t xml:space="preserve"> 4.2.2.7 </t>
  </si>
  <si>
    <t>APLICAÇÃO MANUAL DE FUNDO SELADOR ACRÍLICO EM PAREDES EXTERNAS DE CASAS. AF_06/2014</t>
  </si>
  <si>
    <t xml:space="preserve"> 4.2.3 </t>
  </si>
  <si>
    <t>PINTURA</t>
  </si>
  <si>
    <t xml:space="preserve"> 4.2.3.1 </t>
  </si>
  <si>
    <t>PINTURA LÁTEX ACRÍLICA PREMIUM, APLICAÇÃO MANUAL EM PAREDES, DUAS DEMÃOS. AF_04/2023</t>
  </si>
  <si>
    <t xml:space="preserve"> 4.2.3.2 </t>
  </si>
  <si>
    <t xml:space="preserve"> 4.2.4 </t>
  </si>
  <si>
    <t>REVESTIMENTOS DE PAREDE</t>
  </si>
  <si>
    <t xml:space="preserve"> 4.2.4.1 </t>
  </si>
  <si>
    <t>REVESTIMENTO ESMALTADO RETIFICADO CETIM BIANCO LINE 30X60CM BRANCO, USO INTERNO, ESPESSURA DAS JUNTAS DE 2MM, REJUNTE PORTOKOLL P-FLEX COR BRANCO. REF.: PORTOBELLO OU EQUIVALENTE TÉCNICO</t>
  </si>
  <si>
    <t xml:space="preserve"> 4.2.4.2 </t>
  </si>
  <si>
    <t>FORNECIMENTO E INSTALAÇÃO DE REVESTIMENTO BRICK GOLD ASSIMÉTRICO MATE 7X26 CM, USO EXTERNO, ESPESSURA DAS JUNTAS 3MM, REJUNTE PORTOKOLL COR BEGE. REF.: PORTOBELLO OU EQUIVALENTE TÉCNICO</t>
  </si>
  <si>
    <t xml:space="preserve"> 4.2.5 </t>
  </si>
  <si>
    <t>IMPERMEABILIZAÇÃO</t>
  </si>
  <si>
    <t xml:space="preserve"> 4.2.5.1 </t>
  </si>
  <si>
    <t>FORNECIMENTO E APLICAÇÃO DE IMPERMEABILIZANTE EM MEMBRANA VEDAPREN COM MÍNIMO DE 3 DEMÃOS CRUZADAS OU EQUIVALENTE TÉCNICO</t>
  </si>
  <si>
    <t xml:space="preserve"> 4.2.6 </t>
  </si>
  <si>
    <t>PISOS</t>
  </si>
  <si>
    <t xml:space="preserve"> 4.2.6.1 </t>
  </si>
  <si>
    <t>CONTRAPISO EM ARGAMASSA TRAÇO 1:4 (CIMENTO E AREIA), PREPARO MECÂNICO COM BETONEIRA 400 L, APLICADO EM ÁREAS MOLHADAS SOBRE LAJE, ADERIDO, ACABAMENTO NÃO REFORÇADO, ESPESSURA 3CM. AF_07/2021</t>
  </si>
  <si>
    <t xml:space="preserve"> 4.2.6.2 </t>
  </si>
  <si>
    <t>FORNECIMENTO E APLICAÇÃO DE PISO CERÂMICO EXTRUDADO 30X30 CM COR PERGAMON, REJUNTE CONFORME FABRICANTE NA COR MARFIM. REF.: HUNTER DOUGLAS KERART LIFE NBK 3008 K12 OU EQUIVALENTE TÉCNICO</t>
  </si>
  <si>
    <t xml:space="preserve"> 4.2.6.3 </t>
  </si>
  <si>
    <t>PISO CIMENTADO, TRAÇO 1:3 (CIMENTO E AREIA), ACABAMENTO LISO, ESPESSURA 3,0 CM, PREPARO MECÂNICO DA ARGAMASSA. AF_09/2020</t>
  </si>
  <si>
    <t xml:space="preserve"> 4.2.7 </t>
  </si>
  <si>
    <t>ESQUADRIAS</t>
  </si>
  <si>
    <t xml:space="preserve"> 4.2.7.1 </t>
  </si>
  <si>
    <t>PORTAS</t>
  </si>
  <si>
    <t xml:space="preserve"> 4.2.7.1.1</t>
  </si>
  <si>
    <t>PORTA DE ALUMÍNIO DE ABRIR COM LAMBRI, COM GUARNIÇÃO, FIXAÇÃO COM PARAFUSOS - FORNECIMENTO E INSTALAÇÃO. AF_12/2019</t>
  </si>
  <si>
    <t xml:space="preserve"> 4.2.7.2 </t>
  </si>
  <si>
    <t>JANELAS</t>
  </si>
  <si>
    <t xml:space="preserve"> 4.2.7.2.1 </t>
  </si>
  <si>
    <t>JANELA FIXA DE ALUMÍNIO PARA VIDRO, COM VIDRO, BATENTE E FERRAGENS. EXCLUSIVE ACABAMENTO, ALIZAR E CONTRAMARCO. FORNECIMENTO E INSTALAÇÃO. AF_12/2019</t>
  </si>
  <si>
    <t xml:space="preserve"> 4.2.7.2.2 </t>
  </si>
  <si>
    <t>JANELA DE ALUMÍNIO DE CORRER COM 2 FOLHAS PARA VIDROS, COM VIDROS, BATENTE, ACABAMENTO COM ACETATO OU BRILHANTE E FERRAGENS. EXCLUSIVE ALIZAR E CONTRAMARCO. FORNECIMENTO E INSTALAÇÃO. AF_12/2019</t>
  </si>
  <si>
    <t xml:space="preserve"> 4.2.8 </t>
  </si>
  <si>
    <t>LOUÇAS E METAIS</t>
  </si>
  <si>
    <t xml:space="preserve"> 4.2.8.1 </t>
  </si>
  <si>
    <t>À REMANEJAR</t>
  </si>
  <si>
    <t xml:space="preserve"> 4.2.8.1.1 </t>
  </si>
  <si>
    <t>REMANEJAMENTO (INSTALAÇÃO) DE CUBA DE LOUÇA DE EMBUTIR E ACESSÓRIOS</t>
  </si>
  <si>
    <t xml:space="preserve"> 4.2.8.1.2 </t>
  </si>
  <si>
    <t>REMANEJAMENTO (INSTALAÇÃO) DE TORNEIRA DE MESA</t>
  </si>
  <si>
    <t xml:space="preserve"> 4.2.8.1.3</t>
  </si>
  <si>
    <t>LAVATORIO COM COLUNA SUSPENSA RAVENA L-915 CREME DECA</t>
  </si>
  <si>
    <t xml:space="preserve"> 4.2.8.1.4</t>
  </si>
  <si>
    <t>MISTURADOR PARA COZINHA DE PAREDE BICA ALTA REF.: DOCOL NOVA PERTUTTI COD. 00899306 OU EQUIVALENTE TÉCNICO</t>
  </si>
  <si>
    <t xml:space="preserve"> 4.2.8.1.5</t>
  </si>
  <si>
    <t>TORNEIRA CROMADA DE MESA COM ALAVANCA, 1/2" OU 3/4", PARA LAVATÓRIO - FORNECIMENTO E INSTALAÇÃO.</t>
  </si>
  <si>
    <t xml:space="preserve"> 4.2.8.1.6</t>
  </si>
  <si>
    <t>CUBA DE EMBUTIR RETANGULAR DE AÇO INOXIDÁVEL, 35 X 35 X 20 CM - FORNECIMENTO E INSTALAÇÃO.</t>
  </si>
  <si>
    <t xml:space="preserve"> 4.2.8.1.7</t>
  </si>
  <si>
    <t>VÁLVULA EM METAL CROMADO TIPO AMERICANA 3.1/2 X 1.1/2 PARA PIA - FORNECIMENTO E INSTALAÇÃO. AF_01/2020</t>
  </si>
  <si>
    <t xml:space="preserve"> 4.2.9 </t>
  </si>
  <si>
    <t>ACESSÓRIOS</t>
  </si>
  <si>
    <t xml:space="preserve"> 4.2.9.1 </t>
  </si>
  <si>
    <t xml:space="preserve"> 4.2.9.1.1 </t>
  </si>
  <si>
    <t xml:space="preserve"> 4.2.10 </t>
  </si>
  <si>
    <t>MARMORARIA</t>
  </si>
  <si>
    <t xml:space="preserve"> 4.2.10.1 </t>
  </si>
  <si>
    <t>SOLEIRA EM GRANITO ICARAÍ, LARGURA 14 CM, ESPESSURA 2,0 CM</t>
  </si>
  <si>
    <t xml:space="preserve"> 4.2.10.2 </t>
  </si>
  <si>
    <t>BANCA/TAMPO GRANITO AMARELO ICARAI 3cm</t>
  </si>
  <si>
    <t xml:space="preserve"> 4.2.10.3 </t>
  </si>
  <si>
    <t>FRONTÃO GRANITO ICARAÍ 10 CM</t>
  </si>
  <si>
    <t xml:space="preserve"> 4.2.10.4 </t>
  </si>
  <si>
    <t>SAIA PARA BANCADA EM GRANITO ICARAÍ 20 CM</t>
  </si>
  <si>
    <t xml:space="preserve"> 4.2.11 </t>
  </si>
  <si>
    <t>BANCADAS</t>
  </si>
  <si>
    <t xml:space="preserve"> 4.2.11.1 </t>
  </si>
  <si>
    <t xml:space="preserve"> 4.2.11.2 </t>
  </si>
  <si>
    <t>BANCA (TAMPO) ACO INOX INDUSTRIAL</t>
  </si>
  <si>
    <t xml:space="preserve"> 4.2.12 </t>
  </si>
  <si>
    <t>FORRO</t>
  </si>
  <si>
    <t xml:space="preserve"> 4.2.12.1 </t>
  </si>
  <si>
    <t>FORRO MODULAR DE PVC MAGIORE 625 x 1250mm VIPAL</t>
  </si>
  <si>
    <t xml:space="preserve"> 4.2.12.2 </t>
  </si>
  <si>
    <t>FORRO DE MADEIRA CEDRO OU SIMILAR ENCAIXE MACHO/FEMEA 10x1cm</t>
  </si>
  <si>
    <t xml:space="preserve"> 4.2.13 </t>
  </si>
  <si>
    <t>RODAPÉ</t>
  </si>
  <si>
    <t xml:space="preserve"> 4.2.13.1 </t>
  </si>
  <si>
    <t>RODAPE 11x30x0,8 CM COR PERGAMON, REJUNTE CONFORME FABRICANTE NA COR MARFIM. REF.: HUNTER DOUGLAS KERART LIFE NBK 3008 RDP K12 OU EQUIVALENTE TÉCNICO</t>
  </si>
  <si>
    <t xml:space="preserve"> 4.3 </t>
  </si>
  <si>
    <t>INSTALAÇÕES HIDROSSANITÁRIAS</t>
  </si>
  <si>
    <t xml:space="preserve"> 4.3.1 </t>
  </si>
  <si>
    <t>ESGOTO</t>
  </si>
  <si>
    <t xml:space="preserve"> 4.3.1.1 </t>
  </si>
  <si>
    <t xml:space="preserve"> 4.3.1.1.1 </t>
  </si>
  <si>
    <t>CAIXA DE GORDURA ESPECIAL (CAPACIDADE: 312 L - PARA ATÉ 146 PESSOAS SERVIDAS NO PICO), RETANGULAR, EM ALVENARIA COM TIJOLOS CERÂMICOS MACIÇOS, DIMENSÕES INTERNAS = 0,4X1,2 M, ALTURA INTERNA = 1 M. AF_12/2020</t>
  </si>
  <si>
    <t xml:space="preserve"> 4.3.1.1.2 </t>
  </si>
  <si>
    <t>CAIXA ENTERRADA HIDRÁULICA RETANGULAR EM ALVENARIA COM TIJOLOS CERÂMICOS MACIÇOS, DIMENSÕES INTERNAS: 0,6X0,6X0,6 M PARA REDE DE ESGOTO. AF_12/2020</t>
  </si>
  <si>
    <t xml:space="preserve"> 4.3.1.2 </t>
  </si>
  <si>
    <t>PVC ACESSÓRIOS</t>
  </si>
  <si>
    <t xml:space="preserve"> 4.3.1.2.1 </t>
  </si>
  <si>
    <t>CAIXA SIFONADA, COM GRELHA QUADRADA, PVC, DN 150 X 150 X 50 MM, JUNTA SOLDÁVEL, FORNECIDA E INSTALADA EM RAMAL DE DESCARGA OU EM RAMAL DE ESGOTO SANITÁRIO. AF_08/2022</t>
  </si>
  <si>
    <t xml:space="preserve"> 4.3.1.2.2 </t>
  </si>
  <si>
    <t>CAIXA SIFONADA, PVC, DN 150 X 185 X 75 MM, FORNECIDA E INSTALADA EM RAMAIS DE ENCAMINHAMENTO DE ÁGUA PLUVIAL. AF_06/2022</t>
  </si>
  <si>
    <t xml:space="preserve"> 4.3.1.2.3</t>
  </si>
  <si>
    <t xml:space="preserve"> 4.3.1.3 </t>
  </si>
  <si>
    <t>PVC ESGOTO</t>
  </si>
  <si>
    <t xml:space="preserve"> 4.3.1.3.1 </t>
  </si>
  <si>
    <t>JOELHO 45 GRAUS, PVC, SERIE NORMAL, ESGOTO PREDIAL, DN 75 MM, JUNTA ELÁSTICA, FORNECIDO E INSTALADO EM RAMAL DE DESCARGA OU RAMAL DE ESGOTO SANITÁRIO. AF_08/2022</t>
  </si>
  <si>
    <t xml:space="preserve"> 4.3.1.3.2 </t>
  </si>
  <si>
    <t>JUNÇÃO DE REDUÇÃO INVERTIDA, PVC, SÉRIE NORMAL, ESGOTO PREDIAL, DN 75 X 50 MM, JUNTA ELÁSTICA, FORNECIDO E INSTALADO EM RAMAL DE DESCARGA OU RAMAL DE ESGOTO SANITÁRIO. AF_08/2022</t>
  </si>
  <si>
    <t xml:space="preserve"> 4.3.1.3.3 </t>
  </si>
  <si>
    <t>JUNÇÃO SIMPLES, PVC, SERIE NORMAL, ESGOTO PREDIAL, DN 75 X 75 MM, JUNTA ELÁSTICA, FORNECIDO E INSTALADO EM RAMAL DE DESCARGA OU RAMAL DE ESGOTO SANITÁRIO. AF_08/2022</t>
  </si>
  <si>
    <t xml:space="preserve"> 4.3.1.3.4 </t>
  </si>
  <si>
    <t>LUVA SIMPLES, PVC, SERIE NORMAL, ESGOTO PREDIAL, DN 50 MM, JUNTA ELÁSTICA, FORNECIDO E INSTALADO EM RAMAL DE DESCARGA OU RAMAL DE ESGOTO SANITÁRIO. AF_08/2022</t>
  </si>
  <si>
    <t xml:space="preserve"> 4.3.1.3.5 </t>
  </si>
  <si>
    <t>LUVA SIMPLES, PVC, SERIE NORMAL, ESGOTO PREDIAL, DN 75 MM, JUNTA ELÁSTICA, FORNECIDO E INSTALADO EM RAMAL DE DESCARGA OU RAMAL DE ESGOTO SANITÁRIO. AF_08/2022</t>
  </si>
  <si>
    <t xml:space="preserve"> 4.3.1.3.6 </t>
  </si>
  <si>
    <t>TUBO PVC, SERIE NORMAL, ESGOTO PREDIAL, DN 50 MM, FORNECIDO E INSTALADO EM RAMAL DE DESCARGA OU RAMAL DE ESGOTO SANITÁRIO. AF_08/2022</t>
  </si>
  <si>
    <t xml:space="preserve"> 4.3.1.3.7 </t>
  </si>
  <si>
    <t>TUBO PVC, SERIE NORMAL, ESGOTO PREDIAL, DN 75 MM, FORNECIDO E INSTALADO EM RAMAL DE DESCARGA OU RAMAL DE ESGOTO SANITÁRIO. AF_08/2022</t>
  </si>
  <si>
    <t xml:space="preserve"> 4.3.1.3.8 </t>
  </si>
  <si>
    <t>TE, PVC, SERIE NORMAL, ESGOTO PREDIAL, DN 50 X 50 MM, JUNTA ELÁSTICA, FORNECIDO E INSTALADO EM RAMAL DE DESCARGA OU RAMAL DE ESGOTO SANITÁRIO. AF_08/2022</t>
  </si>
  <si>
    <t xml:space="preserve"> 4.3.1.3.9 </t>
  </si>
  <si>
    <t>TE, PVC, SERIE NORMAL, ESGOTO PREDIAL, DN 75 X 75 MM, JUNTA ELÁSTICA, FORNECIDO E INSTALADO EM RAMAL DE DESCARGA OU RAMAL DE ESGOTO SANITÁRIO. AF_08/2022</t>
  </si>
  <si>
    <t xml:space="preserve"> 4.3.1.4 </t>
  </si>
  <si>
    <t>PVC SÉRIE R</t>
  </si>
  <si>
    <t xml:space="preserve"> 4.3.1.4.1 </t>
  </si>
  <si>
    <t>JOELHO 45 GRAUS, PVC, SERIE R, ÁGUA PLUVIAL, DN 50 MM, JUNTA ELÁSTICA, FORNECIDO E INSTALADO EM RAMAL DE ENCAMINHAMENTO. AF_06/2022</t>
  </si>
  <si>
    <t xml:space="preserve"> 4.3.1.4.2 </t>
  </si>
  <si>
    <t>JOELHO 90 GRAUS, PVC, SERIE R, ÁGUA PLUVIAL, DN 50 MM, JUNTA ELÁSTICA, FORNECIDO E INSTALADO EM RAMAL DE ENCAMINHAMENTO. AF_06/2022</t>
  </si>
  <si>
    <t xml:space="preserve"> 4.3.1.4.3 </t>
  </si>
  <si>
    <t>JUNÇÃO SIMPLES, PVC, SERIE R, ESGOTO, DN 100 X 50 MM, JUNTA ELÁSTICA, FORNECIDO E INSTALADO</t>
  </si>
  <si>
    <t xml:space="preserve"> 4.3.1.4.4 </t>
  </si>
  <si>
    <t>TUBO PVC, SÉRIE R, ÁGUA PLUVIAL, DN 100 MM, FORNECIDO E INSTALADO EM RAMAL DE ENCAMINHAMENTO. AF_06/2022</t>
  </si>
  <si>
    <t xml:space="preserve"> 4.3.1.4.5 </t>
  </si>
  <si>
    <t>TUBO PVC, SÉRIE R, ÁGUA PLUVIAL, DN 150 MM, FORNECIDO E INSTALADO EM RAMAL DE ENCAMINHAMENTO. AF_06/2022</t>
  </si>
  <si>
    <t xml:space="preserve"> 4.3.2 </t>
  </si>
  <si>
    <t>ÁGUA FRIA</t>
  </si>
  <si>
    <t xml:space="preserve"> 4.3.2.1 </t>
  </si>
  <si>
    <t>METAIS</t>
  </si>
  <si>
    <t xml:space="preserve"> 4.3.2.1.1 </t>
  </si>
  <si>
    <t>REGISTRO DE GAVETA BRUTO, LATÃO, ROSCÁVEL, 3/4", COM ACABAMENTO E CANOPLA CROMADOS - FORNECIMENTO E INSTALAÇÃO. AF_08/2021</t>
  </si>
  <si>
    <t xml:space="preserve"> 4.3.2.2 </t>
  </si>
  <si>
    <t>PPR</t>
  </si>
  <si>
    <t xml:space="preserve"> 4.3.2.2.1 </t>
  </si>
  <si>
    <t xml:space="preserve"> 4.3.2.2.2 </t>
  </si>
  <si>
    <t>JOELHO 90 GRAUS, PPR, DN 25 MM, CLASSE PN 25, INSTALADO EM RAMAL DE DISTRIBUIÇÃO   FORNECIMENTO E INSTALAÇÃO. AF_08/2022</t>
  </si>
  <si>
    <t xml:space="preserve"> 4.3.2.2.3 </t>
  </si>
  <si>
    <t>TÊ MISTURADOR, PPR, 25 X 3/4   , CLASSE PN 25, INSTALADO EM RAMAL OU SUB-RAMAL DE ÁGUA   FORNECIMENTO E INSTALAÇÃO. AF_08/2022</t>
  </si>
  <si>
    <t xml:space="preserve"> 4.3.2.2.4 </t>
  </si>
  <si>
    <t>TUBO, PPR, DN 25, CLASSE PN 20,  INSTALADO EM RAMAL OU SUB-RAMAL DE ÁGUA   FORNECIMENTO E INSTALAÇÃO. AF_08/2022</t>
  </si>
  <si>
    <t xml:space="preserve"> 4.3.2.3 </t>
  </si>
  <si>
    <t xml:space="preserve"> 4.3.2.3.1 </t>
  </si>
  <si>
    <t>ENGATE FLEXÍVEL EM PLÁSTICO BRANCO, 1/2 X 30CM - FORNECIMENTO E INSTALAÇÃO. AF_01/2020</t>
  </si>
  <si>
    <t xml:space="preserve"> 4.3.2.4 </t>
  </si>
  <si>
    <t>PVC RÍGIDO SOLDÁVEL</t>
  </si>
  <si>
    <t xml:space="preserve"> 4.3.2.4.1 </t>
  </si>
  <si>
    <t>ADAPTADOR CURTO COM BOLSA E ROSCA PARA REGISTRO, PVC, SOLDÁVEL, DN 25MM X 3/4 , INSTALADO EM RAMAL OU SUB-RAMAL DE ÁGUA - FORNECIMENTO E INSTALAÇÃO. AF_06/2022</t>
  </si>
  <si>
    <t xml:space="preserve"> 4.3.2.4.2 </t>
  </si>
  <si>
    <t>JOELHO 90 GRAUS, PVC, SOLDÁVEL, DN 25MM, INSTALADO EM RAMAL OU SUB-RAMAL DE ÁGUA - FORNECIMENTO E INSTALAÇÃO. AF_06/2022</t>
  </si>
  <si>
    <t xml:space="preserve"> 4.3.2.4.3 </t>
  </si>
  <si>
    <t>TUBO, PVC, SOLDÁVEL, DN 25MM, INSTALADO EM RAMAL OU SUB-RAMAL DE ÁGUA - FORNECIMENTO E INSTALAÇÃO. AF_06/2022</t>
  </si>
  <si>
    <t xml:space="preserve"> 4.3.2.4.4 </t>
  </si>
  <si>
    <t>TE, PVC, SOLDÁVEL, DN 25MM, INSTALADO EM RAMAL OU SUB-RAMAL DE ÁGUA - FORNECIMENTO E INSTALAÇÃO. AF_06/2022</t>
  </si>
  <si>
    <t xml:space="preserve"> 4.3.2.5 </t>
  </si>
  <si>
    <t xml:space="preserve"> 4.3.2.5.1 </t>
  </si>
  <si>
    <t>JOELHO 90 GRAUS COM BUCHA DE LATÃO, PVC, SOLDÁVEL, DN 25MM, X 3/4  INSTALADO EM RAMAL OU SUB-RAMAL DE ÁGUA - FORNECIMENTO E INSTALAÇÃO. AF_06/2022</t>
  </si>
  <si>
    <t xml:space="preserve"> 4.3.2.5.2 </t>
  </si>
  <si>
    <t>JOELHO 90 GRAUS COM BUCHA DE LATÃO, PVC, SOLDÁVEL, DN 25MM, X 1/2  INSTALADO EM RAMAL OU SUB-RAMAL DE ÁGUA - FORNECIMENTO E INSTALAÇÃO. AF_06/2022</t>
  </si>
  <si>
    <t xml:space="preserve"> 4.3.3 </t>
  </si>
  <si>
    <t>ÁGUA QUENTE</t>
  </si>
  <si>
    <t xml:space="preserve"> 4.3.3.1 </t>
  </si>
  <si>
    <t>AQUECEDOR DIGITAL</t>
  </si>
  <si>
    <t xml:space="preserve"> 4.3.3.1.1 </t>
  </si>
  <si>
    <t>AQUECEDOR A GAS DIGITAL RINNAI REU-2402 FEA 32,5 LITROS OU EQUIVALENTE TÉCNICO</t>
  </si>
  <si>
    <t xml:space="preserve"> 4.3.3.2 </t>
  </si>
  <si>
    <t>COBRE</t>
  </si>
  <si>
    <t xml:space="preserve"> 4.3.3.2.1 </t>
  </si>
  <si>
    <t>CONECTOR EM BRONZE/LATÃO, DN 22 MM X 3/4, SEM ANEL DE SOLDA, BOLSA X ROSCA F, INSTALADO EM RAMAL E SUB-RAMAL DE GÁS COMBUSTÍVEL - FORNECIMENTO E INSTALAÇÃO. AF_04/2022</t>
  </si>
  <si>
    <t xml:space="preserve"> 4.3.3.3 </t>
  </si>
  <si>
    <t>PVC MISTO SOLDÁVEL</t>
  </si>
  <si>
    <t xml:space="preserve"> 4.3.3.3.1 </t>
  </si>
  <si>
    <t>LUVA COM BUCHA DE LATÃO, PVC, SOLDÁVEL, DN 25MM X 3/4 , INSTALADO EM RAMAL OU SUB-RAMAL DE ÁGUA - FORNECIMENTO E INSTALAÇÃO. AF_06/2022</t>
  </si>
  <si>
    <t xml:space="preserve"> 4.4 </t>
  </si>
  <si>
    <t>INSTALAÇÕES ELÉTRICAS E LÓGICA</t>
  </si>
  <si>
    <t xml:space="preserve"> 4.4.1 </t>
  </si>
  <si>
    <t>REDE EM BAIXA TENSÃO</t>
  </si>
  <si>
    <t xml:space="preserve"> 4.4.1.1 </t>
  </si>
  <si>
    <t>QUADROS DE FORÇA</t>
  </si>
  <si>
    <t xml:space="preserve"> 4.4.1.1.1 </t>
  </si>
  <si>
    <t>QUADRO DE DISTRIBUIÇÃO DE ENERGIA EM CHAPA DE AÇO GALVANIZADO, DE EMBUTIR, COM BARRAMENTO TRIFÁSICO, PARA 24 DISJUNTORES DIN 100A - FORNECIMENTO E INSTALAÇÃO. AF_10/2020</t>
  </si>
  <si>
    <t xml:space="preserve"> 4.4.1.2 </t>
  </si>
  <si>
    <t>ELETRODUTO</t>
  </si>
  <si>
    <t xml:space="preserve"> 4.4.1.2.1 </t>
  </si>
  <si>
    <t>ELETRODUTO RÍGIDO ROSCÁVEL, PVC, DN 25 MM (3/4"), PARA CIRCUITOS TERMINAIS, INSTALADO EM PAREDE - FORNECIMENTO E INSTALAÇÃO. AF_03/2023</t>
  </si>
  <si>
    <t xml:space="preserve"> 4.4.1.2.2</t>
  </si>
  <si>
    <t>ELETRODUTO FLEXÍVEL CORRUGADO REFORÇADO, PEAD, DN 25 MM (3/4"), PARA CIRCUITOS TERMINAIS, INSTALADO EM LAJE - FORNECIMENTO E INSTALAÇÃO.</t>
  </si>
  <si>
    <t xml:space="preserve"> 4.4.1.2.3</t>
  </si>
  <si>
    <t>ELETRODUTO FLEXÍVEL CORRUGADO, PVC, DN 25 MM (3/4"), PARA CIRCUITOS TERMINAIS, INSTALADO EM PAREDE - FORNECIMENTO E INSTALAÇÃO. AF_03/2023</t>
  </si>
  <si>
    <t xml:space="preserve"> 4.4.1.3 </t>
  </si>
  <si>
    <t>CALHA</t>
  </si>
  <si>
    <t xml:space="preserve"> 4.4.1.3.1 </t>
  </si>
  <si>
    <t>ELETROCALHA LISA TIPO ""U"" 50x50mm CHAPA 20</t>
  </si>
  <si>
    <t xml:space="preserve"> 4.4.1.4 </t>
  </si>
  <si>
    <t>CAIXAS</t>
  </si>
  <si>
    <t xml:space="preserve"> 4.4.1.4.1 </t>
  </si>
  <si>
    <t>CAIXA RETANGULAR 4" X 2" MÉDIA (1,30 M DO PISO), PVC, INSTALADA EM PAREDE - FORNECIMENTO E INSTALAÇÃO. AF_03/2023</t>
  </si>
  <si>
    <t xml:space="preserve"> 4.4.1.4.2 </t>
  </si>
  <si>
    <t>TOMADA DE PISO COMPLETA EM CAIXA 4X2</t>
  </si>
  <si>
    <t xml:space="preserve"> 4.4.1.4.3 </t>
  </si>
  <si>
    <t>CONDULETE DE PVC, TIPO X, PARA ELETRODUTO DE PVC SOLDÁVEL DN 25 MM (3/4), APARENTE - FORNECIMENTO E INSTALAÇÃO. AF_10/2022</t>
  </si>
  <si>
    <t xml:space="preserve"> 4.4.1.5 </t>
  </si>
  <si>
    <t>CABOS</t>
  </si>
  <si>
    <t xml:space="preserve"> 4.4.1.5.1</t>
  </si>
  <si>
    <t>CABO DE COBRE FLEXÍVEL ISOLADO, 2,5 MM², ANTI-CHAMA 450/750 V, PARA CIRCUITOS TERMINAIS - FORNECIMENTO E INSTALAÇÃO. AF_03/2023</t>
  </si>
  <si>
    <t xml:space="preserve"> 4.4.1.5.2</t>
  </si>
  <si>
    <t>CABO DE COBRE FLEXÍVEL ISOLADO, 4 MM², ANTI-CHAMA 450/750 V, PARA CIRCUITOS TERMINAIS - FORNECIMENTO E INSTALAÇÃO. AF_03/2023</t>
  </si>
  <si>
    <t xml:space="preserve"> 4.4.1.5.3</t>
  </si>
  <si>
    <t>CABO DE COBRE FLEXÍVEL ISOLADO, 6 MM², ANTI-CHAMA 450/750 V, PARA CIRCUITOS TERMINAIS - FORNECIMENTO E INSTALAÇÃO. AF_03/2023</t>
  </si>
  <si>
    <t xml:space="preserve"> 4.4.2 </t>
  </si>
  <si>
    <t>ILUMINAÇÃO</t>
  </si>
  <si>
    <t xml:space="preserve"> 4.4.2.1</t>
  </si>
  <si>
    <t>INTERRUPTOR SIMPLES (1 MÓDULO) COM 1 TOMADA DE EMBUTIR 2P+T 10 A, INCLUINDO SUPORTE E PLACA - FORNECIMENTO E INSTALAÇÃO. AF_03/2023</t>
  </si>
  <si>
    <t xml:space="preserve"> 4.4.2.2</t>
  </si>
  <si>
    <t>INTERRUPTOR SIMPLES (1 MÓDULO), 10A/250V, INCLUINDO SUPORTE E PLACA - FORNECIMENTO E INSTALAÇÃO. AF_03/2023</t>
  </si>
  <si>
    <t xml:space="preserve"> 4.4.2.3</t>
  </si>
  <si>
    <t>LUMINÁRIA QUADRADA 625MM X 625MM DE EMBUTIR, PARA 4 LAMPADAS T5 LED, 40W. REF.:LUMICENTER FAA04 - E414 OU EQUIVALENTE TÉCNICO</t>
  </si>
  <si>
    <t xml:space="preserve"> 4.4.2.4</t>
  </si>
  <si>
    <t>LAMPADA LED TUBULAR BIVOLT T5 10W 60 CM</t>
  </si>
  <si>
    <t xml:space="preserve"> 4.4.3 </t>
  </si>
  <si>
    <t>TOMADAS</t>
  </si>
  <si>
    <t xml:space="preserve"> 4.4.3.1 </t>
  </si>
  <si>
    <t xml:space="preserve"> 4.4.3.2 </t>
  </si>
  <si>
    <t xml:space="preserve"> 4.4.3.3 </t>
  </si>
  <si>
    <t>PLACA COM UM FURO IMPERIA BRANCO IRIEL P/ SAIDA CABO DE SOM</t>
  </si>
  <si>
    <t xml:space="preserve"> 4.4.3.4 </t>
  </si>
  <si>
    <t>TOMADA EMBUTIR NO PISO COM PLACA METALICA</t>
  </si>
  <si>
    <t xml:space="preserve"> 4.4.3.5 </t>
  </si>
  <si>
    <t>TOMADA MÉDIA DE EMBUTIR (1 MÓDULO), 2P+T 10 A, SEM SUPORTE E SEM PLACA - FORNECIMENTO E INSTALAÇÃO. AF_03/2023</t>
  </si>
  <si>
    <t xml:space="preserve"> 4.4.3.6 </t>
  </si>
  <si>
    <t>TOMADA COM TAMPA 10A 250V PARA PISO</t>
  </si>
  <si>
    <t xml:space="preserve"> 4.4.3.7 </t>
  </si>
  <si>
    <t xml:space="preserve"> 4.4.4 </t>
  </si>
  <si>
    <t>MINIDISJUNTOR MODULAR DIN, SISTEMA DE PROTEÇÃO E DISPOSITIVO DIFERENCIAL RESIDUAL</t>
  </si>
  <si>
    <t xml:space="preserve"> 4.4.4.1 </t>
  </si>
  <si>
    <t>DISJUNTOR MONOPOLAR TIPO DIN, CORRENTE NOMINAL DE 20A - FORNECIMENTO E INSTALAÇÃO. AF_10/2020</t>
  </si>
  <si>
    <t xml:space="preserve"> 4.4.4.2 </t>
  </si>
  <si>
    <t>DISJUNTOR MONOPOLAR TIPO DIN, CORRENTE NOMINAL DE 50A - FORNECIMENTO E INSTALAÇÃO. AF_10/2020</t>
  </si>
  <si>
    <t xml:space="preserve"> 4.4.4.3 </t>
  </si>
  <si>
    <t>DISJUNTOR TRIPOLAR TIPO DIN, CORRENTE NOMINAL DE 20A - FORNECIMENTO E INSTALAÇÃO. AF_10/2020</t>
  </si>
  <si>
    <t xml:space="preserve"> 4.4.4.4 </t>
  </si>
  <si>
    <t>DISJUNTOR TRIPOLAR TIPO DIN, CORRENTE NOMINAL DE 32A - FORNECIMENTO E INSTALAÇÃO. AF_10/2020</t>
  </si>
  <si>
    <t xml:space="preserve"> 4.4.4.5 </t>
  </si>
  <si>
    <t>DISJUNTOR TRIPOLAR TIPO DIN, CORRENTE NOMINAL DE 63A - FORNECIMENTO E INSTALAÇÃO</t>
  </si>
  <si>
    <t xml:space="preserve"> 4.4.4.6</t>
  </si>
  <si>
    <t xml:space="preserve"> 4.4.4.7</t>
  </si>
  <si>
    <t xml:space="preserve"> 4.4.5</t>
  </si>
  <si>
    <t xml:space="preserve"> 4.4.5.1 </t>
  </si>
  <si>
    <t xml:space="preserve"> 4.4.5.2 </t>
  </si>
  <si>
    <t>TERMINAL COMPRESSAO SEM ISOLACAO 16MM2 1FURO/ BURNDY</t>
  </si>
  <si>
    <t xml:space="preserve"> 4.5 </t>
  </si>
  <si>
    <t>PROTEÇÃO E COMBATE À INCÊNDIO</t>
  </si>
  <si>
    <t xml:space="preserve"> 4.5.1 </t>
  </si>
  <si>
    <t>EXTINTORES DE INCÊNDIO</t>
  </si>
  <si>
    <t xml:space="preserve"> 4.5.1.1 </t>
  </si>
  <si>
    <t>EXTINTOR DE INCÊNDIO PORTÁTIL COM CARGA DE CO2 DE 4 KG, CLASSE BC - FORNECIMENTO E INSTALAÇÃO. AF_10/2020_PE</t>
  </si>
  <si>
    <t xml:space="preserve"> 4.5.1.2 </t>
  </si>
  <si>
    <t>EXTINTOR DE INCÊNDIO PORTÁTIL COM CARGA DE PQS DE 4 KG, CLASSE BC - FORNECIMENTO E INSTALAÇÃO. AF_10/2020_PE</t>
  </si>
  <si>
    <t xml:space="preserve"> 4.5.2 </t>
  </si>
  <si>
    <t>GÁS - CONEXÕES ACESSÓRIOS AÇO GALVANIZADO</t>
  </si>
  <si>
    <t xml:space="preserve"> 4.5.2.1 </t>
  </si>
  <si>
    <t>COTOVELO 90 GALVANIZADO DIAM. 3/4""</t>
  </si>
  <si>
    <t xml:space="preserve"> 4.5.3 </t>
  </si>
  <si>
    <t>GÁS - VÁLVULAS, MEDIDORES E BOTIJÕES</t>
  </si>
  <si>
    <t xml:space="preserve"> 4.5.3.1 </t>
  </si>
  <si>
    <t>VÁLVULA RETA COM REGISTRO DE FECHO RÁPIDO 1/2'' BSP EM RAMAL DE GÁS</t>
  </si>
  <si>
    <t>4.5.4</t>
  </si>
  <si>
    <t>ILUMINAÇÃO DE EMERGÊNCIA</t>
  </si>
  <si>
    <t xml:space="preserve"> 4.5.4.1 </t>
  </si>
  <si>
    <t>LUMINARIA LUZ EMERGENCIA LED 1200 LUMENS 2 FAROIS SEGURIMAX</t>
  </si>
  <si>
    <t xml:space="preserve"> 4.5.4.2 </t>
  </si>
  <si>
    <t>LUMINÁRIA DE EMERGÊNCIA, COM 30 LÂMPADAS LED DE 2 W, SEM REATOR - FORNECIMENTO E INSTALAÇÃO. AF_02/2020</t>
  </si>
  <si>
    <t xml:space="preserve"> 4.5.5 </t>
  </si>
  <si>
    <t>SHP - CONEXÕES E ACESSÓRIOS AÇO GALVANIZADO</t>
  </si>
  <si>
    <t xml:space="preserve"> 4.5.5.1 </t>
  </si>
  <si>
    <t>COTOVELO 90 FERRO GALVANIZADO 2.1/2""</t>
  </si>
  <si>
    <t xml:space="preserve"> 4.5.5.2 </t>
  </si>
  <si>
    <t>TE GALVANIZADO 2.1/2""</t>
  </si>
  <si>
    <t xml:space="preserve"> 4.5.6 </t>
  </si>
  <si>
    <t>SHP - REGISTROS E VÁLVULAS</t>
  </si>
  <si>
    <t xml:space="preserve"> 4.5.6.1 </t>
  </si>
  <si>
    <t>ABRIGO PARA HIDRANTE, 90X60X17CM, COM REGISTRO GLOBO ANGULAR 45 GRAUS 2 1/2", ADAPTADOR STORZ 2 1/2", MANGUEIRA DE INCÊNDIO 20M, REDUÇÃO 2 1/2" X 1 1/2" E ESGUICHO EM LATÃO 1 1/2" - FORNECIMENTO E INSTALAÇÃO. AF_10/2020</t>
  </si>
  <si>
    <t xml:space="preserve"> 4.5.7 </t>
  </si>
  <si>
    <t>SINALIZAÇÃO DE EMERGÊNCIA</t>
  </si>
  <si>
    <t xml:space="preserve"> 4.5.7.1 </t>
  </si>
  <si>
    <t>PLACA FOTOLUMINESCENTE SAIDA DE EMERGENCIA PVC 2mm 15x30cm</t>
  </si>
  <si>
    <t xml:space="preserve"> 4.5.7.2 </t>
  </si>
  <si>
    <t>(E2) PLACA COM INDICAÇÃO DA LOCALIZAÇÃO DOS ACIONADORES MANUAIS DE ALARME DE INCÊNDIO, RETANGULAR 38X19CM, COM FUNDO VERMELHO, PICTOGRAMA FOTOLUMINESCENTE</t>
  </si>
  <si>
    <t xml:space="preserve"> 4.5.7.3 </t>
  </si>
  <si>
    <t>PLACA FOTOLUMINESCENTE EXTINTOR INCENDIO PVC 2mm 20x20cm</t>
  </si>
  <si>
    <t xml:space="preserve"> 4.5.7.4 </t>
  </si>
  <si>
    <t>(E7) PLACA DE SINALIZAÇÃO DE EMERGÊNCIA, ABRIGO DE MANGUEIRA E HIDRANTE, QUADRADA 20X20CM, COM FUNDO VERMELHO, PICTOGRAMA FOTOLUMINESCENTE</t>
  </si>
  <si>
    <t xml:space="preserve"> 4.5.7.5 </t>
  </si>
  <si>
    <t>(E1) PLACA DE SINALIZAÇÃO DE EMERGÊNCIA, ALARME SONORO, QUADRADA 20X20CM, COM FUNDO VERMELHO, PICTOGRAMA FOTOLUMINESCENTE</t>
  </si>
  <si>
    <t xml:space="preserve"> 4.5.7.6 </t>
  </si>
  <si>
    <t xml:space="preserve"> 4.5.8 </t>
  </si>
  <si>
    <t>SISTEMA DE ALARME E DETECÇÃO DE INCÊNDIO</t>
  </si>
  <si>
    <t xml:space="preserve"> 4.5.8.1 </t>
  </si>
  <si>
    <t>ACIONADOR MANUAL ENDERECAVEL TIPO QUEDRE O VIDRO</t>
  </si>
  <si>
    <t xml:space="preserve"> 4.5.8.2 </t>
  </si>
  <si>
    <t>ALARME SONORO VISUAL ENDEREÇÁVEL</t>
  </si>
  <si>
    <t xml:space="preserve"> 4.5.8.3 </t>
  </si>
  <si>
    <t>CAIXA DE PASSAGEM DE EMBUTIR PARA DRYWAL 4x4 AMARELA</t>
  </si>
  <si>
    <t xml:space="preserve"> 4.5.8.4 </t>
  </si>
  <si>
    <t>CONDULETE DE PVC, TIPO C, PARA ELETRODUTO DE PVC SOLDÁVEL DN 20 MM (1/2''), APARENTE - FORNECIMENTO E INSTALAÇÃO. AF_10/2022</t>
  </si>
  <si>
    <t xml:space="preserve"> 4.5.8.5 </t>
  </si>
  <si>
    <t>DETECTOR DE FUMACA CONVENCIONAL DFC 421 INTELBRAS</t>
  </si>
  <si>
    <t xml:space="preserve"> 4.6 </t>
  </si>
  <si>
    <t>CLIMATIZAÇÃO</t>
  </si>
  <si>
    <t xml:space="preserve"> 4.6.1 </t>
  </si>
  <si>
    <t>EQUIPAMENTOS CONDICIONADORES DE AR</t>
  </si>
  <si>
    <t xml:space="preserve"> 4.6.1.1 </t>
  </si>
  <si>
    <t>UNIDADES CONDICIONADORAS TIPO MINISPLIT</t>
  </si>
  <si>
    <t xml:space="preserve"> 4.6.1.1.1 </t>
  </si>
  <si>
    <t>FORNECIMENTO DE UNIDADE MINISPLIT HI WALL INVERTER, QUENTE/FRIO, CAPACIDADE NOMINAL DE 22.000BTU/H, CONDENSADORA DE DESCARGA HORIZONTAL, COM PROTEÇÃO GALVÂNICA NAS ALETAS DO CONDENSADOR, GÁS REFRIGERANTE ECOLÓGICO (HFC). COMBINAÇÃO DE UNIDADES: INTERNA, HI WALL 22.000BTU/H (MODELO REF.: 42MBQA22M5). EXTERNA, MODELO DE REFERÊNCIA  38MBCA22M5. FABRICANTE DE REF.: CARRIER, EQUIVALENTE OU SUPERIOR. TENSÃO: 220V-1Ø-60HZ</t>
  </si>
  <si>
    <t xml:space="preserve"> 4.6.1.2 </t>
  </si>
  <si>
    <t>REDE DE FRIGORÍGENA E DE DRENAGEM</t>
  </si>
  <si>
    <t xml:space="preserve"> 4.6.1.2.1 </t>
  </si>
  <si>
    <t>TUBO DE COBRE RÍGIDO PARA REFRIGERAÇÃO, ESP. PAREDE 0.79 MM Ø5/8", INCLUINDO SUPORTES, SOLDA E ACESSÓRIOS PARA INSTALAÇÃO, COM ISOLAMENTO EM ESPUMA ELASTOMÉRICA - REF. ARMAFLEX OU EQUIVALENTE - FORNECIMENTO E INSTALAÇÃO</t>
  </si>
  <si>
    <t xml:space="preserve"> 4.6.1.2.2 </t>
  </si>
  <si>
    <t>TUBO DE COBRE RÍGIDO PARA REFRIGERAÇÃO, ESP. PAREDE 0.79 MM Ø3/8", INCLUINDO SUPORTES, SOLDA E ACESSÓRIOS PARA INSTALAÇÃO, COM ISOLAMENTO EM ESPUMA ELASTOMÉRICA - REF. ARMAFLEX OU EQUIVALENTE - FORNECIMENTO E INSTALAÇÃO</t>
  </si>
  <si>
    <t xml:space="preserve"> 4.6.2 </t>
  </si>
  <si>
    <t>VENTILAÇÃO E EXAUSTÃO MECÂNICA</t>
  </si>
  <si>
    <t xml:space="preserve"> 4.6.2.1 </t>
  </si>
  <si>
    <t>DISPOSITIVO PARA COCÇÃO</t>
  </si>
  <si>
    <t xml:space="preserve"> 4.6.2.1.1 </t>
  </si>
  <si>
    <t xml:space="preserve"> 4.6.2.2 </t>
  </si>
  <si>
    <t>UNIDADES VENTILADORAS</t>
  </si>
  <si>
    <t xml:space="preserve"> 4.6.2.2.1 </t>
  </si>
  <si>
    <t>INSTALAÇÃO DE VENTILADOR EXAUSTOR CENTRÍFUGO EM LINHA, PARA DUTO - D=400MM  - DADOS TÉCNICOS: PRESSÃO EST. - 15 MMCA, VAZÃO EM DESCARGA LIVRE: 6150 M³/H.   MODELO DE REF.: TD-6000/400 MIXVENT DA SOLER&amp;PALAU, OU EQUIVALENTE -  TENSÃO: 220V-1Ø-60HZ</t>
  </si>
  <si>
    <t xml:space="preserve"> 4.6.2.2.2 </t>
  </si>
  <si>
    <t>VENTILADOR CENTRÍFUGO DO TIPO SIROCCO PARA EXAUSTÃO DE AR,  DADOS TÉCNICOS: PRESSÃO EST. - 35 MMCA, VAZÃO DE PROJETO: 5600 M³/H.  MODELO DE REF.: BSS/GTS 450 DA BERLINERLUFT, OU EQUIVALENTE -  TENSÃO: 380V-2Ø-60HZ</t>
  </si>
  <si>
    <t xml:space="preserve"> 4.6.2.3 </t>
  </si>
  <si>
    <t>CAIXA PORTA-FILTRO</t>
  </si>
  <si>
    <t xml:space="preserve"> 4.6.2.3.1 </t>
  </si>
  <si>
    <t>FORNECIMENTO E INSTALAÇÃO DE CAIXA FILTRANTE COM GAVETA PORTA-FILTRO, FABRICADA EM CHAPA DE AÇO GALVANIZADA #24, COM FILTRO G4+M5, COM BOCAL DE CONEXÃO DE DIÂMETRO DE 400MM. REF.: MFL-400 G4+M5 DA SOLER&amp;PALAU OU EQUIVALENTE.</t>
  </si>
  <si>
    <t xml:space="preserve"> 4.6.2.4 </t>
  </si>
  <si>
    <t>REDE DE DUTOS</t>
  </si>
  <si>
    <t xml:space="preserve"> 4.6.2.4.1 </t>
  </si>
  <si>
    <t>CHAPA ACO GROSSA PRETA 5/16""(8,00mm, 62,72(kg/m2)</t>
  </si>
  <si>
    <t>KG</t>
  </si>
  <si>
    <t xml:space="preserve"> 4.6.2.4.2 </t>
  </si>
  <si>
    <t>DUTOS AR CONDICIONADO CHAPA GALVANIZADA NO.24</t>
  </si>
  <si>
    <t xml:space="preserve"> 4.6.3 </t>
  </si>
  <si>
    <t>INSTALAÇÕES ELÉTRICAS DE CLIMATIZAÇÃO</t>
  </si>
  <si>
    <t xml:space="preserve"> 4.6.3.1 </t>
  </si>
  <si>
    <t>QUADRO ELÉTRICO DE SOBREPOR, DIMENSÕES MÍNIMAS DE 400X400X200MM, MONTADO CONFORME RECOMENDAÇÕES DA NBR-IEC-60439-1, COM PINTURA NA COR CINZA CLARA E PLACA DE MONTAGEM LARANJA COM PARAFUSO PARA ATERRAMENTO, INCLUINDO FIAÇÕES, BORNEIRAS E ACESSÓRIOS PARA INSTALAÇÃO (TRILHOS, BARRAMENTOS, PORCAS ARRUELAS, ISOLAÇÃO, ESPAÇADORES, ENTRE OUTROS).</t>
  </si>
  <si>
    <t xml:space="preserve"> 4.6.3.2 </t>
  </si>
  <si>
    <t>ELETRODUTO GALVANIZADO (SEMI PESADO) NBR 5598 25MM 1""</t>
  </si>
  <si>
    <t xml:space="preserve"> 4.6.3.3 </t>
  </si>
  <si>
    <t>CABO DE COBRE TETRAPOLAR TIPO PP, SEÇÃO 4X2,5MM², ENCORDOAMENTO CLASSE 5, ISOLAÇÃO 750V - 70º, NÃO HALOGENADO,  COM CONEXÕES, FIXAÇÕES E ACESSÓRIOS - REF.: AFUMEX - PRYSMIAN OU EQUIVALENTE TÉCNICO - FORNECIMENTO E INSTALAÇÃO</t>
  </si>
  <si>
    <t xml:space="preserve"> 4.6.3.4 </t>
  </si>
  <si>
    <t>FORNECIMENTO E INSTALAÇÃO DE CONTATORA TRIPOLAR PARA FORÇA, BOBINA 24V, COM CONTADOS AUXILIARES 2NA + 2NF, CORRENTE NOMINAL DE 20 A. REF.: SIEMENS OU EQUIVALENTE</t>
  </si>
  <si>
    <t xml:space="preserve"> 4.6.3.5 </t>
  </si>
  <si>
    <t>TRANSFORMADOR DE COMANDO 110/220V PARA 24V-5A 120 VA</t>
  </si>
  <si>
    <t xml:space="preserve"> 4.6.3.6 </t>
  </si>
  <si>
    <t>CHAVE COMUTADORA TRÊS POSIÇÕES. REF.:  XB2-ED33 DA SIBRATEC OU EQUIVALENTES TÉCNICOS.</t>
  </si>
  <si>
    <t xml:space="preserve"> 4.6.3.7 </t>
  </si>
  <si>
    <t>FORNECIMENTO E INSTALAÇÃO DE MINIDISJUNTOR MODULAR DIN, 2 X 10 A, COMPATÍVEL COM QUADROS TIPO TTA</t>
  </si>
  <si>
    <t xml:space="preserve"> 4.6.3.8 </t>
  </si>
  <si>
    <t>FORNECIMENTO E INSTALAÇÃO DE MINIDISJUNTOR MODULAR DIN, 3 X 16 A, COMPATÍVEL COM QUADROS TIPO TTA</t>
  </si>
  <si>
    <t xml:space="preserve"> 4.6.4 </t>
  </si>
  <si>
    <t>ACESSÓRIO, SERVIÇOS E ITENS GERAIS</t>
  </si>
  <si>
    <t xml:space="preserve"> 4.6.4.1 </t>
  </si>
  <si>
    <t>GAS REFRIGERANTE R410</t>
  </si>
  <si>
    <t xml:space="preserve"> 4.6.4.2 </t>
  </si>
  <si>
    <t>CARGA DE GÁS NITROGÊNIO</t>
  </si>
  <si>
    <t xml:space="preserve"> 4.6.4.3 </t>
  </si>
  <si>
    <t>AMORTECEDOR DE IMPACTO E VIBRAÇÃO, TIPO COXIM DE BORRACHA, DIMENSÕES Ø50X50MM, C/ PARAFUSO DE AJUSTE ATÉ 3/8", CAPACIDADE 150KG.</t>
  </si>
  <si>
    <t xml:space="preserve"> 4.6.4.4 </t>
  </si>
  <si>
    <t>PLAQUETA EM ACRILICO PARA IDENTIFICAÇÃO DOS EQUIPAMENTOS E QUADROS NA COR PRETA E LETRAS BRANCAS. REF.: AFIXGRAF OU EQUIVALENTE</t>
  </si>
  <si>
    <t xml:space="preserve"> 4.6.4.5 </t>
  </si>
  <si>
    <t>EXECUÇÃO DE BALANCEAMENTO DE VAZÕES DE AR EM TODOS OS DIFUSORES E GRELHAS DAS REDES DE DUTOS, UTILIZANDO-SE ANEMÔMETRO DIGITAL AFERIDO E COM BOA PRECISÃO. AS MEDIÇÕES DEVERÃO SER ORGANIZADAS EM RELATÓRIO, A SER SUBMETIDO A FISCALIZAÇÃO.</t>
  </si>
  <si>
    <t xml:space="preserve"> 4.6.4.6 </t>
  </si>
  <si>
    <t>START-UP GLOBAL DA INSTALAÇÃO, COMPREENDENDO TESTES, AJUSTES, BALANCEAMENTOS, TREINAMENTO DE PESSOAL, PROGRAMAÇÃO DO SISTEMA, EMISSÃO DE DOCUMENTOS, ENTRE OUTROS TRÂMITES NECESSÁRIOS AO BOM FUNCIONAMENTO DA INSTALAÇÃO. DEVERÁ SER CONFECCIONADO UM RELATÓRIO COMPLETO, COM TODAS AS MEDIÇÕES IMPORTANTES A SER SUBMETIDO À FISCALIZAÇÃO PARA APROVAÇÃO.</t>
  </si>
  <si>
    <t xml:space="preserve"> 4.6.4.7 </t>
  </si>
  <si>
    <t>CAIXA DE PASSAGEM P/ SPLIT 35X13X7CM DRENO INFERIOR DE PLAST</t>
  </si>
  <si>
    <t xml:space="preserve"> 4.6.4.8 </t>
  </si>
  <si>
    <t>SUPORTE METÁLICO TIPO MÃO FRANCESA, TAMANHO 500MM EM AÇO INOXIDÁVEL TIPO AISI-304 DE 1.5MM, TÍPICA PARA UNIDADE CONDENSADORA DE ATÉ 9.000 BTU/H. INCLUI ACESSÓRIOS DE FIXAÇÃO, SENDO QUE OS METÁLICOS (PARAFUSOS, ARRUELAS, PORCAS) DEVEM SER FABRICADOS EM AÇO INOXIDÁVEL. OBS.: CONFIRMAR CAPACIDADE DE CARGA DO SUPORTE EM RELAÇÃO AO PESO DO EQUIPAMENTO.</t>
  </si>
  <si>
    <t>CJ</t>
  </si>
  <si>
    <t xml:space="preserve"> 4.6.5 </t>
  </si>
  <si>
    <t>DIFUSORES, REGISTROS, GRELHAS E VENEZIANAS</t>
  </si>
  <si>
    <t xml:space="preserve"> 4.6.5.1 </t>
  </si>
  <si>
    <t>FORNECIMENTO E INSTALAÇÃO DE GRELHA DE VENTILAÇÃO DE ALUMÍNIO, ALETAS VERTICAIS AJUSTÁVEIS INDIVIDUALMENTE, DUPLA DEFLEXÃO, COM REGISTRO E SEM CAIXA PLENO, LXH (650X400)MM - REF.: TROX VAT-DG</t>
  </si>
  <si>
    <t xml:space="preserve"> 4.6.5.2 </t>
  </si>
  <si>
    <t>FORNECIMENTO E INSTALAÇÃO DE VENEZIANA PARA TOMADA OU DESCARGA DE AR, FABRICADA EM ALUMÍNIO COM ALETAS HORIZONTAIS FIXAS E TELA ANTI-INSETO, LXH (650X400)MM - REF.: TROX AWK OU EQUIVALENTE TÉCNICO</t>
  </si>
  <si>
    <t xml:space="preserve"> 4.6.5.3 </t>
  </si>
  <si>
    <t>BICO DE PATO COM TELA, LXH (550X300)MM</t>
  </si>
  <si>
    <t xml:space="preserve"> 4.6.5.4 </t>
  </si>
  <si>
    <t>DAMPER CORTA FOGO,  DIMENSÃO Ø450MM, INCLUINDO ACESSÓRIOS DE INSTALAÇÃO. REF.: SÉRIE FKR-D-BR DA TROX OU EQUIVALENTE</t>
  </si>
  <si>
    <t xml:space="preserve"> 5 </t>
  </si>
  <si>
    <t>RESTAURANTE</t>
  </si>
  <si>
    <t xml:space="preserve"> 5.1 </t>
  </si>
  <si>
    <t xml:space="preserve"> 5.1.1 </t>
  </si>
  <si>
    <t>DEMOLICAO CONTRAPISO/CAM.REGUL.PARA PISOS ATE 5cm</t>
  </si>
  <si>
    <t xml:space="preserve"> 5.1.2 </t>
  </si>
  <si>
    <t xml:space="preserve"> 5.1.3 </t>
  </si>
  <si>
    <t>DEMOLIÇÃO DE ALVENARIA DE BLOCO FURADO, DE FORMA MANUAL, SEM REAPROVEITAMENTO. AF_09/2023</t>
  </si>
  <si>
    <t xml:space="preserve"> 5.1.4 </t>
  </si>
  <si>
    <t xml:space="preserve"> 5.1.5 </t>
  </si>
  <si>
    <t xml:space="preserve"> 5.1.6 </t>
  </si>
  <si>
    <t>REMOÇÃO DE JANELAS, DE FORMA MANUAL, SEM REAPROVEITAMENTO. AF_09/2023</t>
  </si>
  <si>
    <t xml:space="preserve"> 5.1.7 </t>
  </si>
  <si>
    <t>REMOÇÃO DE FORROS DE DRYWALL, PVC E FIBROMINERAL, DE FORMA MANUAL, SEM REAPROVEITAMENTO. AF_09/2023</t>
  </si>
  <si>
    <t xml:space="preserve"> 5.1.8 </t>
  </si>
  <si>
    <t xml:space="preserve"> 5.1.9 </t>
  </si>
  <si>
    <t>RETIRAD DE GRELHAS DE FERRO FUNDIDO</t>
  </si>
  <si>
    <t xml:space="preserve"> 5.1.10 </t>
  </si>
  <si>
    <t>RETIRADA APARELHOS SANITARIOS E METAIS</t>
  </si>
  <si>
    <t xml:space="preserve"> 5.1.11 </t>
  </si>
  <si>
    <t xml:space="preserve"> 5.2 </t>
  </si>
  <si>
    <t xml:space="preserve"> 5.2.1 </t>
  </si>
  <si>
    <t xml:space="preserve"> 5.2.1.1 </t>
  </si>
  <si>
    <t xml:space="preserve"> 5.2.1.2 </t>
  </si>
  <si>
    <t>CONTRAVERGA MOLDADA IN LOCO EM CONCRETO PARA VÃOS DE MAIS DE 1,5 M DE COMPRIMENTO. AF_03/2016</t>
  </si>
  <si>
    <t xml:space="preserve"> 5.2.2 </t>
  </si>
  <si>
    <t xml:space="preserve"> 5.2.2.1 </t>
  </si>
  <si>
    <t xml:space="preserve"> 5.2.2.2 </t>
  </si>
  <si>
    <t xml:space="preserve"> 5.2.2.3 </t>
  </si>
  <si>
    <t xml:space="preserve"> 5.2.2.4 </t>
  </si>
  <si>
    <t xml:space="preserve"> 5.2.3 </t>
  </si>
  <si>
    <t xml:space="preserve"> 5.2.3.1 </t>
  </si>
  <si>
    <t>PINTURA LÁTEX ACRÍLICA PREMIUM, APLICAÇÃO MANUAL EM PAREDES, DUAS DEMÃOS. AF_04/2023 REF GRIFE CORAL OU EQUIVALENTE TÉCNICO</t>
  </si>
  <si>
    <t xml:space="preserve"> 5.2.4 </t>
  </si>
  <si>
    <t xml:space="preserve"> 5.2.4.1 </t>
  </si>
  <si>
    <t xml:space="preserve"> 5.2.4.2 </t>
  </si>
  <si>
    <t>FORNECIMENTO E INSTALAÇÃO DE REVESTIMENTO CERÂMICO ESMALTADO 7X24,4CM USO INTERNO, COR ACQUAMARINE, BOLD, SUPERFÍCIE NATURAL, REJUNTE EPÓXI COR BRANCO BRILHANTE. REF.: PORTOBELLO LIVERPOOL CÓDIGO 26018 OU EQUIVALENTE TÉCNICO</t>
  </si>
  <si>
    <t xml:space="preserve"> 5.2.4.3 </t>
  </si>
  <si>
    <t>FORNECIMENTO E INSTALAÇÃO DE REVESTIMENTO CERÂMICO ESMALTADO 7X24,4CM USO INTERNO, COR ARGENTO, BOLD, SUPERFÍCIE NATURAL, REJUNTE EPÓXI COR MARFIM. REF.: PORTOBELLO LIVERPOOL CÓDIGO 26011 OU EQUIVALENTE TÉCNICO</t>
  </si>
  <si>
    <t xml:space="preserve"> 5.2.4.4 </t>
  </si>
  <si>
    <t>FORNECIMENTO E INSTALAÇÃO DE REVESTIMENTO CERÂMICO ESMALTADO 7X24,4CM USO INTERNO, COR AZUL INDIGO, BOLD, SUPERFÍCIE NATURAL, REJUNTE EPÓXI COR BRANCO BRILHANTE. REF.: PORTOBELLO LIVERPOOL CÓDIGO 26017 OU EQUIVALENTE TÉCNICO</t>
  </si>
  <si>
    <t xml:space="preserve"> 5.2.4.5 </t>
  </si>
  <si>
    <t>FORNECIMENTO E INSTALAÇÃO DE REVESTIMENTO EM PORCELANATO BRASILIA CONCRETO CINZA NATURAL RETIFICADO 60X60CM, REJUNTE DE 1,5CM PORTOKOLL P-FLEX NA COR CINZA. MARCA PORTOBELLO OU EQUIVALENTE TÉCNICO</t>
  </si>
  <si>
    <t xml:space="preserve"> 5.2.5 </t>
  </si>
  <si>
    <t xml:space="preserve"> 5.2.5.1 </t>
  </si>
  <si>
    <t>EM PAREDES</t>
  </si>
  <si>
    <t xml:space="preserve"> 5.2.5.1.1 </t>
  </si>
  <si>
    <t>IMPERMEABILIZAÇÃO DE SUPERFÍCIE COM ARGAMASSA POLIMÉRICA / MEMBRANA ACRÍLICA, 3 DEMÃOS. AF_09/2023</t>
  </si>
  <si>
    <t xml:space="preserve"> 5.2.5.2 </t>
  </si>
  <si>
    <t>EM PISOS</t>
  </si>
  <si>
    <t xml:space="preserve"> 5.2.5.2.1 </t>
  </si>
  <si>
    <t xml:space="preserve"> 5.2.6 </t>
  </si>
  <si>
    <t xml:space="preserve"> 5.2.6.1 </t>
  </si>
  <si>
    <t xml:space="preserve"> 5.2.6.2 </t>
  </si>
  <si>
    <t>FORNECIMENTO E INSTALAÇÃO DE PORCELANATO VIA DURINI OFF WHITE NATURAL RETIFICADO DIMENSÕES 60x60 CM. REF.: PORTOBELLO OU EQUIVALENTE TÉCNICO</t>
  </si>
  <si>
    <t xml:space="preserve"> 5.2.6.3 </t>
  </si>
  <si>
    <t xml:space="preserve"> 5.2.6.4 </t>
  </si>
  <si>
    <t>PISO EM CHAPA XADREZ 3/16" - 4,75M</t>
  </si>
  <si>
    <t xml:space="preserve"> 5.2.7.1 </t>
  </si>
  <si>
    <t xml:space="preserve"> 5.2.7.1.1 </t>
  </si>
  <si>
    <t>CORTINA ISOLANTE PARA AMBIENTES REFRIGERADOS (CORTINA POLAR CÂMARA FRIGORÍFICA) EM TIRAS DE PVC 2MM PARA ALTURA DE 2,10M</t>
  </si>
  <si>
    <t xml:space="preserve"> 5.2.7.1.2 </t>
  </si>
  <si>
    <t>PORTA EM ALUMÍNIO DE ABRIR TIPO VENEZIANA COM GUARNIÇÃO, FIXAÇÃO COM PARAFUSOS - FORNECIMENTO E INSTALAÇÃO. AF_12/2019</t>
  </si>
  <si>
    <t xml:space="preserve"> 5.2.7.1.3</t>
  </si>
  <si>
    <t xml:space="preserve"> 5.2.7.1.4</t>
  </si>
  <si>
    <t>DOBRADIÇA COM MOLA TIPO VAI E VEM, DE 3" - PA03</t>
  </si>
  <si>
    <t xml:space="preserve"> 5.2.7.1.5</t>
  </si>
  <si>
    <t>FORNECIMENTO E INSTALAÇÃO DE VISOR DE VIDRO TEMPERADO PARA PORTA DE ALUMÍNIO - PA03</t>
  </si>
  <si>
    <t xml:space="preserve"> 5.2.7.1.6</t>
  </si>
  <si>
    <t>BARRA DE APOIO PARA BANHEIRO ALUMINIO POLIDO 40cm +PARAFUSO - PA04</t>
  </si>
  <si>
    <t xml:space="preserve"> 5.2.7.1.7</t>
  </si>
  <si>
    <t>PORTA COMPLETA MADEIRA 1 FL.0,90x2,10m+FERRAGENS</t>
  </si>
  <si>
    <t xml:space="preserve"> 5.2.7.1.8</t>
  </si>
  <si>
    <t>PORTA COMPLETA DE MADEIRA UMA FOLHA LISA E UMA FOLHA DE TELA MOSQUITEIRA 0,90x2,10m</t>
  </si>
  <si>
    <t xml:space="preserve"> 5.2.8 </t>
  </si>
  <si>
    <t xml:space="preserve"> 5.2.8.1 </t>
  </si>
  <si>
    <t xml:space="preserve"> 5.2.8.2 </t>
  </si>
  <si>
    <t>TORNEIRA P/ LAVATORIO MESA BICA BAIXA PRESSMATIC COMPACT</t>
  </si>
  <si>
    <t xml:space="preserve"> 5.2.9 </t>
  </si>
  <si>
    <t xml:space="preserve"> 5.2.9.1 </t>
  </si>
  <si>
    <t>BARRA DE APOIO PARA BANHEIRO ALUMINIO POLIDO 40cm +PARAFUSO</t>
  </si>
  <si>
    <t xml:space="preserve"> 5.2.9.2 </t>
  </si>
  <si>
    <t>BARRA DE APOIO RETA, EM ACO INOX POLIDO, COMPRIMENTO 70 CM,  FIXADA NA PAREDE - FORNECIMENTO E INSTALAÇÃO. AF_01/2020</t>
  </si>
  <si>
    <t xml:space="preserve"> 5.2.9.3 </t>
  </si>
  <si>
    <t>BARRA DE APOIO RETA, EM ACO INOX POLIDO, COMPRIMENTO 80 CM,  FIXADA NA PAREDE - FORNECIMENTO E INSTALAÇÃO. AF_01/2020</t>
  </si>
  <si>
    <t xml:space="preserve"> 5.2.9.4 </t>
  </si>
  <si>
    <t>BARRA DE PROTECAO PARA LAVATORIO EM ACO INOX MODELO U</t>
  </si>
  <si>
    <t xml:space="preserve"> 5.2.9.5 </t>
  </si>
  <si>
    <t>ESPELHO EM CRISTAL INCOLOR 4mm SOBRE PAINEL COMPENSADO 16mm</t>
  </si>
  <si>
    <t xml:space="preserve"> 5.2.9.6 </t>
  </si>
  <si>
    <t>SABONETEIRA PLASTICA TIPO DISPENSER PARA SABONETE LIQUIDO COM RESERVATORIO 800 A 1500 ML</t>
  </si>
  <si>
    <t xml:space="preserve"> 5.2.9.7 </t>
  </si>
  <si>
    <t>TOALHEIRO PLASTICO TIPO DISPENSER PARA PAPEL TOALHA INTERFOLHADO</t>
  </si>
  <si>
    <t xml:space="preserve"> 5.2.9.8 </t>
  </si>
  <si>
    <t>PAPELEIRA PLASTICA TIPO DISPENSER PARA PAPEL HIGIENICO ROLAO</t>
  </si>
  <si>
    <t xml:space="preserve"> 5.2.10 </t>
  </si>
  <si>
    <t xml:space="preserve"> 5.2.10.1 </t>
  </si>
  <si>
    <t>SOLEIRA EM GRANITO, LARGURA 15 CM, ESPESSURA 2,0 CM. AF_09/2020</t>
  </si>
  <si>
    <t xml:space="preserve"> 5.2.11 </t>
  </si>
  <si>
    <t xml:space="preserve"> 5.2.11.1 </t>
  </si>
  <si>
    <t>FORRO EM DRYWALL, PARA AMBIENTES COMERCIAIS, INCLUSIVE ESTRUTURA BIRECIONAL DE FIXAÇÃO. AF_08/2023_PS</t>
  </si>
  <si>
    <t xml:space="preserve"> 5.2.11.2 </t>
  </si>
  <si>
    <t>PINTURA LÁTEX ACRÍLICA PREMIUM, APLICAÇÃO MANUAL EM TETO, DUAS DEMÃOS. AF_04/2023</t>
  </si>
  <si>
    <t xml:space="preserve"> 5.2.12 </t>
  </si>
  <si>
    <t xml:space="preserve"> 5.2.12.1 </t>
  </si>
  <si>
    <t>RODAPÉ CERÂMICO DE 7CM DE ALTURA COM PLACAS TIPO PORCELANATO VIA DURINI DE DIMENSÕES 60X60CM REF.: PORTOBELLO 201668E OU EQUIVALENTE TÉCNICO</t>
  </si>
  <si>
    <t xml:space="preserve"> 5.2.12.2 </t>
  </si>
  <si>
    <t xml:space="preserve"> 5.2.13 </t>
  </si>
  <si>
    <t>PERFIS</t>
  </si>
  <si>
    <t xml:space="preserve"> 5.2.13.1 </t>
  </si>
  <si>
    <t>CANTONEIRA EM ALUMINIO PARA CANTO DE SOBREPOR 3M 1,58CM</t>
  </si>
  <si>
    <t xml:space="preserve"> 5.3 </t>
  </si>
  <si>
    <t xml:space="preserve"> 5.3.1 </t>
  </si>
  <si>
    <t>CAIXAS SIFONADAS E RALOS</t>
  </si>
  <si>
    <t xml:space="preserve"> 5.3.1.1 </t>
  </si>
  <si>
    <t xml:space="preserve"> 5.3.1.2 </t>
  </si>
  <si>
    <t>CAIXA GORDURA SIMPLES EM PVC 300x100 18 lLITROS C/ TAMPA</t>
  </si>
  <si>
    <t xml:space="preserve"> 5.3.1.3 </t>
  </si>
  <si>
    <t xml:space="preserve"> 5.3.1.4 </t>
  </si>
  <si>
    <t>PROLONGADOR PVC COM ENTRADA DN 300MM PARA CAIXA SIFONADA - ESGOTO</t>
  </si>
  <si>
    <t xml:space="preserve"> 5.3.2 </t>
  </si>
  <si>
    <t>CONEXÕES - AGUA FRIA POTÁVEL</t>
  </si>
  <si>
    <t xml:space="preserve"> 5.3.2.1 </t>
  </si>
  <si>
    <t>JOELHO REDUCAO PVC ROSCA 3/4""x1/2""</t>
  </si>
  <si>
    <t xml:space="preserve"> 5.3.2.2 </t>
  </si>
  <si>
    <t xml:space="preserve"> 5.3.3 </t>
  </si>
  <si>
    <t>CONEXÕES - ESGOTO CLOACAL</t>
  </si>
  <si>
    <t xml:space="preserve"> 5.3.3.1 </t>
  </si>
  <si>
    <t>JOELHO 45 GRAUS, PVC, SERIE NORMAL, ESGOTO PREDIAL, DN 40 MM, JUNTA SOLDÁVEL, FORNECIDO E INSTALADO EM RAMAL DE DESCARGA OU RAMAL DE ESGOTO SANITÁRIO. AF_08/2022</t>
  </si>
  <si>
    <t xml:space="preserve"> 5.3.3.2 </t>
  </si>
  <si>
    <t xml:space="preserve"> 5.3.3.3 </t>
  </si>
  <si>
    <t>JOELHO 45 GRAUS, PVC, SERIE R, ÁGUA PLUVIAL, DN 75 MM, JUNTA ELÁSTICA, FORNECIDO E INSTALADO EM RAMAL DE ENCAMINHAMENTO. AF_06/2022</t>
  </si>
  <si>
    <t xml:space="preserve"> 5.3.3.4 </t>
  </si>
  <si>
    <t>JOELHO 45 GRAUS, PVC, SERIE NORMAL, ESGOTO PREDIAL, DN 100 MM, JUNTA ELÁSTICA, FORNECIDO E INSTALADO EM RAMAL DE DESCARGA OU RAMAL DE ESGOTO SANITÁRIO. AF_08/2022</t>
  </si>
  <si>
    <t xml:space="preserve"> 5.3.3.5 </t>
  </si>
  <si>
    <t>JOELHO 90 GRAUS, PVC, SERIE NORMAL, ESGOTO PREDIAL, DN 40 MM, JUNTA SOLDÁVEL, FORNECIDO E INSTALADO EM RAMAL DE DESCARGA OU RAMAL DE ESGOTO SANITÁRIO. AF_08/2022</t>
  </si>
  <si>
    <t xml:space="preserve"> 5.3.3.6 </t>
  </si>
  <si>
    <t>JOELHO 90 GRAUS, PVC, SERIE R, ÁGUA PLUVIAL, DN 75 MM, JUNTA ELÁSTICA, FORNECIDO E INSTALADO EM RAMAL DE ENCAMINHAMENTO. AF_06/2022</t>
  </si>
  <si>
    <t xml:space="preserve"> 5.3.3.7 </t>
  </si>
  <si>
    <t>LUVA SIMPLES, PVC, SERIE R, ÁGUA PLUVIAL, DN 75 MM, JUNTA ELÁSTICA, FORNECIDO E INSTALADO EM RAMAL DE ENCAMINHAMENTO. AF_06/2022</t>
  </si>
  <si>
    <t xml:space="preserve"> 5.3.3.8 </t>
  </si>
  <si>
    <t>TE REDUCAO, PVC, SERIE NORMAL, ESGOTO PREDIAL, DN 75 X 50 MM, JUNTA ELÁSTICA - FORNECIDO E INSTALADO</t>
  </si>
  <si>
    <t xml:space="preserve"> 5.3.3.9 </t>
  </si>
  <si>
    <t>TÊ, PVC, SERIE R, ÁGUA PLUVIAL, DN 75 X 75 MM, JUNTA ELÁSTICA, FORNECIDO E INSTALADO EM CONDUTORES VERTICAIS DE ÁGUAS PLUVIAIS. AF_06/2022</t>
  </si>
  <si>
    <t xml:space="preserve"> 5.3.3.10 </t>
  </si>
  <si>
    <t>TE, PVC, SÉRIE NORMAL, ESGOTO PREDIAL, DN 100 X 50 MM, JUNTA ELÁSTICA, FORNECIDO E INSTALADO EM RAMAL DE DESCARGA OU RAMAL DE ESGOTO SANITÁRIO. AF_08/2022</t>
  </si>
  <si>
    <t xml:space="preserve"> 5.3.3.11 </t>
  </si>
  <si>
    <t>TE, PVC, SÉRIE NORMAL, ESGOTO PREDIAL, DN 100 X 75 MM, JUNTA ELÁSTICA, FORNECIDO E INSTALADO EM RAMAL DE DESCARGA OU RAMAL DE ESGOTO SANITÁRIO. AF_08/2022</t>
  </si>
  <si>
    <t xml:space="preserve"> 5.3.4 </t>
  </si>
  <si>
    <t>CONEXÕES - VENTILAÇÃO</t>
  </si>
  <si>
    <t xml:space="preserve"> 5.3.4.1 </t>
  </si>
  <si>
    <t>JOELHO 45 GRAUS, PVC, SERIE NORMAL, ESGOTO PREDIAL, DN 75 MM, JUNTA ELÁSTICA, FORNECIDO E INSTALADO EM PRUMADA DE ESGOTO SANITÁRIO OU VENTILAÇÃO. AF_08/2022</t>
  </si>
  <si>
    <t xml:space="preserve"> 5.3.4.2 </t>
  </si>
  <si>
    <t>JOELHO 90 GRAUS, PVC, SERIE NORMAL, ESGOTO PREDIAL, DN 75 MM, JUNTA ELÁSTICA, FORNECIDO E INSTALADO EM PRUMADA DE ESGOTO SANITÁRIO OU VENTILAÇÃO. AF_08/2022</t>
  </si>
  <si>
    <t xml:space="preserve"> 5.3.4.3 </t>
  </si>
  <si>
    <t xml:space="preserve"> 5.3.5 </t>
  </si>
  <si>
    <t>TUBOS - ÁGUA FRIA POTÁVEL</t>
  </si>
  <si>
    <t xml:space="preserve"> 5.3.5.1 </t>
  </si>
  <si>
    <t xml:space="preserve"> 5.3.6 </t>
  </si>
  <si>
    <t>TUBOS - ESGOTO CLOACAL</t>
  </si>
  <si>
    <t xml:space="preserve"> 5.3.6.1 </t>
  </si>
  <si>
    <t>TUBO PVC, SERIE NORMAL, ESGOTO PREDIAL, DN 40 MM, FORNECIDO E INSTALADO EM RAMAL DE DESCARGA OU RAMAL DE ESGOTO SANITÁRIO. AF_08/2022</t>
  </si>
  <si>
    <t xml:space="preserve"> 5.3.6.2 </t>
  </si>
  <si>
    <t xml:space="preserve"> 5.3.6.3 </t>
  </si>
  <si>
    <t>TUBO PVC, SERIE NORMAL, ESGOTO PREDIAL, DN 100 MM, FORNECIDO E INSTALADO EM RAMAL DE DESCARGA OU RAMAL DE ESGOTO SANITÁRIO. AF_08/2022</t>
  </si>
  <si>
    <t xml:space="preserve"> 5.3.6.4 </t>
  </si>
  <si>
    <t>TUBO PVC, SÉRIE R, ÁGUA PLUVIAL, DN 75 MM, FORNECIDO E INSTALADO EM RAMAL DE ENCAMINHAMENTO. AF_06/2022</t>
  </si>
  <si>
    <t xml:space="preserve"> 5.3.7 </t>
  </si>
  <si>
    <t>TUBOS - VENTILAÇÃO</t>
  </si>
  <si>
    <t xml:space="preserve"> 5.3.7.1 </t>
  </si>
  <si>
    <t xml:space="preserve"> 5.3.7.2 </t>
  </si>
  <si>
    <t xml:space="preserve"> 5.4 </t>
  </si>
  <si>
    <t xml:space="preserve"> 5.4.1 </t>
  </si>
  <si>
    <t xml:space="preserve"> 5.4.1.1 </t>
  </si>
  <si>
    <t>CAIXAS DE PASSAGEM</t>
  </si>
  <si>
    <t xml:space="preserve"> 5.4.1.1.1 </t>
  </si>
  <si>
    <t xml:space="preserve"> 5.4.1.1.2 </t>
  </si>
  <si>
    <t xml:space="preserve"> 5.4.1.1.3 </t>
  </si>
  <si>
    <t xml:space="preserve"> 5.4.1.2 </t>
  </si>
  <si>
    <t xml:space="preserve"> 5.4.1.2.1 </t>
  </si>
  <si>
    <t xml:space="preserve"> 5.4.1.2.2 </t>
  </si>
  <si>
    <t>TOMADA MÉDIA DE EMBUTIR (1 MÓDULO), 2P+T 20 A, SEM SUPORTE E SEM PLACA - FORNECIMENTO E INSTALAÇÃO. AF_03/2023</t>
  </si>
  <si>
    <t xml:space="preserve"> 5.4.1.2.3 </t>
  </si>
  <si>
    <t xml:space="preserve"> 5.4.1.2.4 </t>
  </si>
  <si>
    <t>unid.</t>
  </si>
  <si>
    <t xml:space="preserve"> 5.4.1.3 </t>
  </si>
  <si>
    <t xml:space="preserve"> 5.4.1.3.1 </t>
  </si>
  <si>
    <t xml:space="preserve"> 5.4.1.3.2 </t>
  </si>
  <si>
    <t>TAMPA CEGA EM ALUMINIO PARA CONDULETE 1/2"" E 3/4""</t>
  </si>
  <si>
    <t xml:space="preserve"> 5.4.1.3.3 </t>
  </si>
  <si>
    <t xml:space="preserve"> 5.4.1.3.4 </t>
  </si>
  <si>
    <t>TOMADAS NO PISO 2x2P+T, 10A, CAIXA DE PASSAGEM EM PVC, COM TAMPA LATÃO POLIDO</t>
  </si>
  <si>
    <t xml:space="preserve"> 5.4.1.3.5 </t>
  </si>
  <si>
    <t xml:space="preserve"> 5.4.1.3.6 </t>
  </si>
  <si>
    <t xml:space="preserve"> 5.4.1.3.7 </t>
  </si>
  <si>
    <t>PLACA CEGA SEM FURO</t>
  </si>
  <si>
    <t xml:space="preserve"> 5.4.2 </t>
  </si>
  <si>
    <t>INTERRUPTORES</t>
  </si>
  <si>
    <t xml:space="preserve"> 5.4.2.1 </t>
  </si>
  <si>
    <t xml:space="preserve"> 5.4.2.2 </t>
  </si>
  <si>
    <t>INTERRUPTOR PARALELO (1 MÓDULO), 10A/250V, INCLUINDO SUPORTE E PLACA - FORNECIMENTO E INSTALAÇÃO. AF_03/2023</t>
  </si>
  <si>
    <t xml:space="preserve"> 5.4.3 </t>
  </si>
  <si>
    <t>LUMINÁRIAS</t>
  </si>
  <si>
    <t xml:space="preserve"> 5.4.3.1 </t>
  </si>
  <si>
    <t>LUMINÁRIA QUADRADA LED DE EMBUTIR EM CORPO EM CHAPA DE AÇO TRATADA COM ACABAMENTO E PINTURA ELETROSTÁTICA NA COR BRANCA, DIMENSÕES 270X270MM, POTÊNCIA INDICADA EM PLANTA, TEMPERATURA DE COR 4000K.</t>
  </si>
  <si>
    <t xml:space="preserve"> 5.4.3.2 </t>
  </si>
  <si>
    <t>LUMINÁRIA QUADRADA LED DE EMBUTIR EM CORPO EM CHAPA DE AÇO TRATADA COM ACABAMENTO E PINTURA ELETROSTÁTICA NA COR BRANCA, DIMENSÕES 625X625MM, POTÊNCIA INDICADA EM PLANTA, TEMPERATURA DE COR 4000K.</t>
  </si>
  <si>
    <t xml:space="preserve"> 5.4.3.3 </t>
  </si>
  <si>
    <t>LUMINARIA DE SOBREPOR HERMETICA PARA TUBULAR LED OU FLUORES.</t>
  </si>
  <si>
    <t xml:space="preserve"> 5.4.4 </t>
  </si>
  <si>
    <t>QUADROS</t>
  </si>
  <si>
    <t xml:space="preserve"> 5.4.4.1 </t>
  </si>
  <si>
    <t>QDC- GERAL- COM A OPÇÃO DE SER EMBUTIDO OU SOBREPOR. A ESTRUTURA SERÁ CONFECCIONADA EM CHAPA METÁLICA E CONTARÁ COM ESPAÇO DESIGNADO PARA CAPACIDADE DE 70 DISJUNTORES + GERAL CAIXA MOLDADA+ DR/DPS CONFORME O PROJETO, INCLUINDO BARRAMENTOS 400A TRIFASICO, CONEXÕES, FIXAÇÕES, IDENTIFICAÇÕES E ACESSÓRIOS. OS DETALHES DE CONSTRUÇÃO E OS MATERIAIS UTILIZADOS SEGUIRÃO AS ESPECIFICAÇÕES DO MANUAL DE INSTALAÇÕES ELÉTRICAS E TELECOMUNICAÇÕES DO SESC E DO PROJETO EM QUESTÃO. RECOMENDA-SE O USO DO MODELO PRISMA PLUS G DA SCHNEIDER OU EQUIVALENTE TÉCNICO. DEVERÁ SER APRESENTADA A CERTIFICAÇÃO DE FABRICAÇÃO E A MONTAGEM DEVERÁ SEGUIR A NBR 60439/1-3</t>
  </si>
  <si>
    <t xml:space="preserve"> 5.4.5 </t>
  </si>
  <si>
    <t>DISJUNTORES</t>
  </si>
  <si>
    <t xml:space="preserve"> 5.4.5.1 </t>
  </si>
  <si>
    <t xml:space="preserve"> 5.4.5.2 </t>
  </si>
  <si>
    <t>DISPOSITIVO DIFERENCIAL DR ALTA SENSIB.(30mA) TETRAPOLAR 25A</t>
  </si>
  <si>
    <t xml:space="preserve"> 5.4.5.3 </t>
  </si>
  <si>
    <t>DISJUNTOR MONOPOLAR TIPO DIN, CORRENTE NOMINAL DE 25A - FORNECIMENTO E INSTALAÇÃO. AF_10/2020</t>
  </si>
  <si>
    <t xml:space="preserve"> 5.4.5.4 </t>
  </si>
  <si>
    <t xml:space="preserve"> 5.4.5.5 </t>
  </si>
  <si>
    <t>DISJUNTOR TRIPOLAR TIPO DIN, CORRENTE NOMINAL DE 25A - FORNECIMENTO E INSTALAÇÃO. AF_10/2020</t>
  </si>
  <si>
    <t xml:space="preserve"> 5.4.5.6 </t>
  </si>
  <si>
    <t>DISJUNTOR TRIPOLAR TIPO DIN, CORRENTE NOMINAL DE 40A - FORNECIMENTO E INSTALAÇÃO. AF_10/2020</t>
  </si>
  <si>
    <t xml:space="preserve"> 5.4.5.7 </t>
  </si>
  <si>
    <t>DISPOSITIVO DE PROTEÇÃO CONTRA SURTO DE TENSÃO DPS 20KA - 275V, CLASSE II TETRAPOLAR, FORNECIMENTO E INSTALAÇÃO</t>
  </si>
  <si>
    <t xml:space="preserve"> 5.4.5.8 </t>
  </si>
  <si>
    <t>DISJUNTOR CX MOLDADA ASGARD 3P TRIPOLAR 315A SDJS315 STECK</t>
  </si>
  <si>
    <t xml:space="preserve"> 5.4.6 </t>
  </si>
  <si>
    <t xml:space="preserve"> 5.4.6.1 </t>
  </si>
  <si>
    <t xml:space="preserve"> 5.4.6.2 </t>
  </si>
  <si>
    <t xml:space="preserve"> 5.4.6.3 </t>
  </si>
  <si>
    <t xml:space="preserve"> 5.4.7 </t>
  </si>
  <si>
    <t>ELETRODUTOS</t>
  </si>
  <si>
    <t xml:space="preserve"> 5.4.7.1 </t>
  </si>
  <si>
    <t xml:space="preserve"> 5.4.7.2 </t>
  </si>
  <si>
    <t xml:space="preserve"> 5.4.7.3 </t>
  </si>
  <si>
    <t>ELETRODUTO FLEXÍVEL CORRUGADO, PVC, DN 32 MM (1"), PARA CIRCUITOS TERMINAIS, INSTALADO EM PAREDE - FORNECIMENTO E INSTALAÇÃO. AF_03/2023</t>
  </si>
  <si>
    <t xml:space="preserve"> 5.4.7.4 </t>
  </si>
  <si>
    <t>ELETRODUTO PVC RIGIDO ROSCAVEL 3/4""</t>
  </si>
  <si>
    <t xml:space="preserve"> 5.4.7.5 </t>
  </si>
  <si>
    <t>ELETRODUTO PVC RIGIDO 1""</t>
  </si>
  <si>
    <t xml:space="preserve"> 5.4.7.6 </t>
  </si>
  <si>
    <t xml:space="preserve"> 5.4.7.7 </t>
  </si>
  <si>
    <t>ELETROCALHA PERFURADA TIPO ""U"" 75X50CM CHAPA 18 SEM TAMPA</t>
  </si>
  <si>
    <t xml:space="preserve"> 5.5 </t>
  </si>
  <si>
    <t xml:space="preserve"> 5.5.1 </t>
  </si>
  <si>
    <t xml:space="preserve"> 5.5.1.1 </t>
  </si>
  <si>
    <t xml:space="preserve"> 5.5.1.2 </t>
  </si>
  <si>
    <t xml:space="preserve"> 5.5.2 </t>
  </si>
  <si>
    <t xml:space="preserve"> 5.5.2.1 </t>
  </si>
  <si>
    <t>COTOVELO 90 GALVANIZADO DIAM. 1.1/4""</t>
  </si>
  <si>
    <t xml:space="preserve"> 5.5.2.2 </t>
  </si>
  <si>
    <t xml:space="preserve"> 5.5.2.3 </t>
  </si>
  <si>
    <t>TE GALVANIZADO 3/4""</t>
  </si>
  <si>
    <t xml:space="preserve"> 5.5.2.4 </t>
  </si>
  <si>
    <t>TE REDUCAO GALVANIZADO DIAM. 1.1/4""x3/4""</t>
  </si>
  <si>
    <t xml:space="preserve"> 5.5.3 </t>
  </si>
  <si>
    <t xml:space="preserve"> 5.5.3.1 </t>
  </si>
  <si>
    <t xml:space="preserve"> 5.5.4 </t>
  </si>
  <si>
    <t xml:space="preserve"> 5.5.4.1 </t>
  </si>
  <si>
    <t xml:space="preserve"> 5.5.4.2 </t>
  </si>
  <si>
    <t xml:space="preserve"> 5.5.5 </t>
  </si>
  <si>
    <t xml:space="preserve"> 5.5.5.1 </t>
  </si>
  <si>
    <t xml:space="preserve"> 5.5.5.2 </t>
  </si>
  <si>
    <t xml:space="preserve"> 5.5.6 </t>
  </si>
  <si>
    <t xml:space="preserve"> 5.5.6.1 </t>
  </si>
  <si>
    <t xml:space="preserve"> 5.5.7 </t>
  </si>
  <si>
    <t xml:space="preserve"> 5.5.7.1 </t>
  </si>
  <si>
    <t xml:space="preserve"> 5.5.8 </t>
  </si>
  <si>
    <t xml:space="preserve"> 5.5.8.1 </t>
  </si>
  <si>
    <t xml:space="preserve"> 5.5.8.2 </t>
  </si>
  <si>
    <t xml:space="preserve"> 5.5.8.3 </t>
  </si>
  <si>
    <t xml:space="preserve"> 5.5.8.4 </t>
  </si>
  <si>
    <t xml:space="preserve"> 5.6 </t>
  </si>
  <si>
    <t xml:space="preserve"> 5.6.1 </t>
  </si>
  <si>
    <t xml:space="preserve"> 5.6.1.1 </t>
  </si>
  <si>
    <t>REMOÇÕES E REMANEJAMENTOS</t>
  </si>
  <si>
    <t xml:space="preserve"> 5.6.1.1.1 </t>
  </si>
  <si>
    <t>RETIRADA DE APARELHO DE AR CONDICIONADO SPLIT, INCLUSIVE TUBULAÇÕES ATÉ 15M</t>
  </si>
  <si>
    <t xml:space="preserve"> 5.6.1.1.2 </t>
  </si>
  <si>
    <t>REMANEJAMENTO DE AR CONDICIONADO SPLIT, PISO TETO, APRESENTANDO ENTRE 54000 E 58000 BTU/H, CICLO FRIO - FORNECIMENTO E INSTALAÇÃO DE INSUMOS EXCETO APARELHO</t>
  </si>
  <si>
    <t xml:space="preserve"> 5.6.1.2 </t>
  </si>
  <si>
    <t xml:space="preserve"> 5.6.1.2.1 </t>
  </si>
  <si>
    <t>AR CONDICIONADO SPLIT INVERTER, HI-WALL (PAREDE), 9000 BTU/H, CICLO FRIO - FORNECIMENTO E INSTALAÇÃO. AF_11/2021_PE</t>
  </si>
  <si>
    <t xml:space="preserve"> 5.6.1.2.2 </t>
  </si>
  <si>
    <t>AR CONDICIONADO SPLIT INVERTER, PISO TETO, APRESENTANDO ENTRE 54000 E 58000 BTU/H, CICLO FRIO - FORNECIMENTO E INSTALAÇÃO. AF_11/2021_PE</t>
  </si>
  <si>
    <t xml:space="preserve"> 5.6.1.3 </t>
  </si>
  <si>
    <t>REDE FRIGORÍGENA E DE DRENAGEM</t>
  </si>
  <si>
    <t xml:space="preserve"> 5.6.1.3.1 </t>
  </si>
  <si>
    <t>TUBO EM COBRE FLEXÍVEL, DN 1/4", COM ISOLAMENTO, INSTALADO EM FORRO, PARA RAMAL DE ALIMENTAÇÃO DE AR CONDICIONADO, INCLUSO FIXADOR. AF_11/202</t>
  </si>
  <si>
    <t xml:space="preserve"> 5.6.1.3.2 </t>
  </si>
  <si>
    <t>TUBO EM COBRE FLEXÍVEL, DN 3/8", COM ISOLAMENTO, INSTALADO EM FORRO, PARA RAMAL DE ALIMENTAÇÃO DE AR CONDICIONADO, INCLUSO FIXADOR. AF_11/2021</t>
  </si>
  <si>
    <t xml:space="preserve"> 5.6.1.3.3 </t>
  </si>
  <si>
    <t>TUBO EM COBRE RÍGIDO, DN 1 1/8", COM ISOLAMENTO, INSTALADO EM RAMAL DE ALIMENTAÇÃO DE AR CONDICIONADO COM CONDENSADORA INDIVIDUAL FORNECIMENTO E INSTALAÇÃO</t>
  </si>
  <si>
    <t xml:space="preserve"> 5.6.2 </t>
  </si>
  <si>
    <t>VENTILAÇÃO MECÂNICA</t>
  </si>
  <si>
    <t xml:space="preserve"> 5.6.2.1 </t>
  </si>
  <si>
    <t>DISPOSITIVO PARA COCÇÃOispositivo para cocção</t>
  </si>
  <si>
    <t xml:space="preserve"> 5.6.2.1.1 </t>
  </si>
  <si>
    <t>COIFA ILHA INDUSTRIAL EM AÇO INOX COM FILTRO INERCIAL DIMENSÃO 2,50 X 1,30 M</t>
  </si>
  <si>
    <t xml:space="preserve"> 5.6.2.2 </t>
  </si>
  <si>
    <t>UNIDADE VENTILADORAS</t>
  </si>
  <si>
    <t xml:space="preserve"> 5.6.2.2.1 </t>
  </si>
  <si>
    <t>INSTALAÇÃO DE VENTILADOR EXAUSTOR CENTRÍFUGO EM LINHA, PARA DUTO - D=355MM  - DADOS TÉCNICOS: PRESSÃO EST. - 15 MMCA, VAZÃO EM DESCARGA LIVRE: 2020 M³/H.   MODELO DE REF.: TD-2000/315 MIXVENT DA SOLER&amp;PALAU, OU EQUIVALENTE -  TENSÃO: 220V-1Ø-60HZ</t>
  </si>
  <si>
    <t xml:space="preserve"> 5.6.2.2.2 </t>
  </si>
  <si>
    <t>INSTALAÇÃO DE VENTILADOR EXAUSTOR CENTRÍFUGO EM LINHA, PARA DUTO - D=355MM  - DADOS TÉCNICOS: PRESSÃO EST. - 15 MMCA, VAZÃO EM DESCARGA LIVRE: 420 M³/H.   MODELO DE REF.: TD-4000/355 MIXVENT DA SOLER&amp;PALAU, OU EQUIVALENTE -  TENSÃO: 220V-1Ø-60HZ</t>
  </si>
  <si>
    <t xml:space="preserve"> 5.6.2.2.3 </t>
  </si>
  <si>
    <t xml:space="preserve"> 5.6.2.2.4 </t>
  </si>
  <si>
    <t>VENTILADOR RADIAL SIROCO CODIGO 71.803 230 VOLT NEWORK</t>
  </si>
  <si>
    <t xml:space="preserve"> 5.6.2.3 </t>
  </si>
  <si>
    <t xml:space="preserve"> 5.6.2.3.1 </t>
  </si>
  <si>
    <t>FORNECIMENTO E INSTALAÇÃO DE CAIXA FILTRANTE COM GAVETA PORTA-FILTRO, FABRICADA EM CHAPA DE AÇO GALVANIZADA #24, COM FILTRO G4+M5, COM BOCAL DE CONEXÃO DE DIÂMETRO DE 355MM. REF.: MFL-355 G4+M5 DA SOLER&amp;PALAU OU EQUIVALENTE.</t>
  </si>
  <si>
    <t xml:space="preserve"> 5.6.2.4 </t>
  </si>
  <si>
    <t xml:space="preserve"> 5.6.2.4.1 </t>
  </si>
  <si>
    <t xml:space="preserve"> 5.6.2.4.2 </t>
  </si>
  <si>
    <t>DUTOS AR CONDICIONADO CHAPA GALVANIZADA NO.28</t>
  </si>
  <si>
    <t xml:space="preserve"> 5.6.2.4.3 </t>
  </si>
  <si>
    <t xml:space="preserve"> 5.6.2.4.4 </t>
  </si>
  <si>
    <t>DUTOS AR CONDICIONADO CHAPA GALVANIZADA NO.22</t>
  </si>
  <si>
    <t xml:space="preserve"> 5.6.3 </t>
  </si>
  <si>
    <t xml:space="preserve"> 5.6.3.1 </t>
  </si>
  <si>
    <t>QUADRO DE DISTRIBUIÇÃO DE ENERGIA EM CHAPA DE AÇO GALVANIZADO, DE SOBREPOR, COM BARRAMENTO TRIFÁSICO, PARA 18 DISJUNTORES DIN 100A - FORNECIMENTO E INSTALAÇÃO. AF_10/2020</t>
  </si>
  <si>
    <t xml:space="preserve"> 5.6.3.2 </t>
  </si>
  <si>
    <t>ELETRODUTO GALVANIZADO (SEMI PESADO) NBR 5598 25mm 1""</t>
  </si>
  <si>
    <t xml:space="preserve"> 5.6.3.3 </t>
  </si>
  <si>
    <t xml:space="preserve"> 5.6.3.4 </t>
  </si>
  <si>
    <t xml:space="preserve"> 5.6.3.5 </t>
  </si>
  <si>
    <t>U</t>
  </si>
  <si>
    <t xml:space="preserve"> 5.6.3.6 </t>
  </si>
  <si>
    <t xml:space="preserve"> 5.6.3.7 </t>
  </si>
  <si>
    <t>CONTROLADOR DIGITAL TIPO "TIMER" PROGRAMÁVEL, COM CALENDÁRIO HORA-SEMANAL. REF.: MODELO RTST-20 DA COEL OU EQUIVALENTE TÉCNICO</t>
  </si>
  <si>
    <t xml:space="preserve"> 5.6.3.8 </t>
  </si>
  <si>
    <t>DISJUNTOR BIPOLAR TIPO DIN, CORRENTE NOMINAL DE 10A - FORNECIMENTO E INSTALAÇÃO. AF_10/2020</t>
  </si>
  <si>
    <t xml:space="preserve"> 5.6.3.9 </t>
  </si>
  <si>
    <t>DISJUNTOR BIPOLAR TIPO DIN, CORRENTE NOMINAL DE 16A - FORNECIMENTO E INSTALAÇÃO. AF_10/2020</t>
  </si>
  <si>
    <t xml:space="preserve"> 5.6.4 </t>
  </si>
  <si>
    <t>ACESSÓRIOS, SERVIÇOS E ITENS GERAIS</t>
  </si>
  <si>
    <t xml:space="preserve"> 5.6.4.1 </t>
  </si>
  <si>
    <t xml:space="preserve"> 5.6.4.2 </t>
  </si>
  <si>
    <t xml:space="preserve"> 5.6.4.3 </t>
  </si>
  <si>
    <t xml:space="preserve"> 5.6.4.4 </t>
  </si>
  <si>
    <t xml:space="preserve"> 5.6.4.5 </t>
  </si>
  <si>
    <t xml:space="preserve"> 5.6.4.6 </t>
  </si>
  <si>
    <t xml:space="preserve"> 5.6.4.7 </t>
  </si>
  <si>
    <t xml:space="preserve"> 5.6.4.8 </t>
  </si>
  <si>
    <t xml:space="preserve"> 5.6.5 </t>
  </si>
  <si>
    <t xml:space="preserve"> 5.6.5.1 </t>
  </si>
  <si>
    <t>FORNECIMENTO E INSTALAÇÃO DE GRELHA DE VENTILAÇÃO DE ALUMÍNIO, ALETAS VERTICAIS AJUSTÁVEIS INDIVIDUALMENTE, DUPLA DEFLEXÃO, COM REGISTRO E SEM CAIXA PLENO, LXH (225X75)MM - REF.: TROX VAT-DG</t>
  </si>
  <si>
    <t>unid</t>
  </si>
  <si>
    <t xml:space="preserve"> 5.6.5.2 </t>
  </si>
  <si>
    <t>FORNECIMENTO E INSTALAÇÃO DE GRELHA DE VENTILAÇÃO DE ALUMÍNIO, ALETAS VERTICAIS AJUSTÁVEIS INDIVIDUALMENTE, DUPLA DEFLEXÃO, COM REGISTRO E SEM CAIXA PLENO, LXH (825X525)MM - REF.: TROX VAT-DG OU EQUIVALENTE TÉCNICO</t>
  </si>
  <si>
    <t xml:space="preserve"> 5.6.5.3 </t>
  </si>
  <si>
    <t>FORNECIMENTO E INSTALAÇÃO DE GRELHA DE VENTILAÇÃO DE ALUMÍNIO, ALETAS VERTICAIS AJUSTÁVEIS INDIVIDUALMENTE, DUPLA DEFLEXÃO, COM REGISTRO E SEM CAIXA PLENO, LXH (525X165)MM - REF.: TROX VAT-DG</t>
  </si>
  <si>
    <t xml:space="preserve"> 5.6.5.4 </t>
  </si>
  <si>
    <t>FORNECIMENTO E INSTALAÇÃO DE GRELHA DE RETORNO E EXAUSTÃO EM ALUMÍNIO ANODIZADO, COM REGISTRO DE LÂMINAS OPOSTAS, DIMENSÕES 425x125MM. REF.: MODELO AR-AG DA TROX OU EQUIVALENTE TÉCNICO</t>
  </si>
  <si>
    <t xml:space="preserve"> 5.6.5.5 </t>
  </si>
  <si>
    <t>FORNECIMENTO E INSTALAÇÃO DE GRELHA DE RETORNO E EXAUSTÃO EM ALUMÍNIO ANODIZADO, COM REGISTRO DE LÂMINAS OPOSTAS, DIMENSÕES 225X75MM. REF.: MODELO AR-AG DA TROX OU EQUIVALENTE TÉCNICO</t>
  </si>
  <si>
    <t xml:space="preserve"> 5.6.5.6 </t>
  </si>
  <si>
    <t>FORNECIMENTO E INSTALAÇÃO DE VENEZIANA PARA TOMADA OU DESCARGA DE AR, FABRICADA EM ALUMÍNIO COM ALETAS HORIZONTAIS FIXAS E TELA ANTI-INSETO, LXH (600X350)MM - REF.: TROX AWK OU EQUIVALENTE TÉCNICO</t>
  </si>
  <si>
    <t xml:space="preserve"> 5.6.5.7 </t>
  </si>
  <si>
    <t>FORNECIMENTO E INSTALAÇÃO DE VENEZIANA PARA TOMADA OU DESCARGA DE AR, FABRICADA EM ALUMÍNIO COM ALETAS HORIZONTAIS FIXAS E TELA ANTI-INSETO, LXH (400X300)MM - REF.: TROX AWK OU EQUIVALENTE TÉCNICO</t>
  </si>
  <si>
    <t xml:space="preserve"> 5.6.5.8 </t>
  </si>
  <si>
    <t>FORNECIMENTO E INSTALAÇÃO DE VENEZIANA PARA TOMADA OU DESCARGA DE AR, FABRICADA EM ALUMÍNIO COM ALETAS HORIZONTAIS FIXAS E TELA ANTI-INSETO, LXH (350X300)MM - REF.: TROX AWK OU EQUIVALENTE TÉCNICO</t>
  </si>
  <si>
    <t xml:space="preserve"> 5.6.5.9 </t>
  </si>
  <si>
    <t>FORNECIMENTO E INSTALAÇÃO DE CHAPÉU DO TIPO CHINÊS Ø 50CM, AÇO INOX PARA CHAMINÉ</t>
  </si>
  <si>
    <t xml:space="preserve"> 5.6.5.10 </t>
  </si>
  <si>
    <t>DAMPER CORTA FOGO,  DIMENSÃO Ø500MM, INCLUINDO ACESSÓRIOS DE INSTALAÇÃO. REF.: SÉRIE FKR-D-BR DA TROX OU EQUIVALENTE TÉCNICO</t>
  </si>
  <si>
    <t xml:space="preserve"> 1.2</t>
  </si>
  <si>
    <t>ANDAIME METÁLICO TIPO TORRE. INCLUI MONTAGEM E DESMONTAGEM</t>
  </si>
  <si>
    <t xml:space="preserve"> 1.3</t>
  </si>
  <si>
    <t xml:space="preserve"> 1.4</t>
  </si>
  <si>
    <t>PLACA DE OBRA 2,0X2,0M COM PINTURA ESMALTE - FORNECIMENTO E INSTALAÇÃO</t>
  </si>
  <si>
    <t xml:space="preserve"> 2.1</t>
  </si>
  <si>
    <t xml:space="preserve"> 2.2</t>
  </si>
  <si>
    <t>ENGENHEIRO CIVIL DE OBRA  PLENO COM ENCARGOS COMPLEMENTARES</t>
  </si>
  <si>
    <t>MÊS</t>
  </si>
  <si>
    <t xml:space="preserve"> 2.3</t>
  </si>
  <si>
    <t xml:space="preserve"> 2.4</t>
  </si>
  <si>
    <t>RETIRADA DIVISÓRIA DE DRY WALL</t>
  </si>
  <si>
    <t>REMOÇÃO DE FORRO DE GESSO, DE FORMA MANUAL, SEM REAPROVEITAMENTO</t>
  </si>
  <si>
    <t>RETIRADA/DEMOLIÇÃO DE PISO CERÂMICO SEM REMOÇÃO</t>
  </si>
  <si>
    <t>DEMOLIÇÃO DE RODAPÉ CERÂMICO, DE FORMA MANUAL, SEM REAPROVEITAMENTO</t>
  </si>
  <si>
    <t>3.5</t>
  </si>
  <si>
    <t>DEMOLIÇÃO DE RODAPÉ VINÍLICO, DE FORMA MANUAL, SEM REAPROVEITAMENTO</t>
  </si>
  <si>
    <t>3.6</t>
  </si>
  <si>
    <t>DEMOLIÇÃO DE SOLEIRA DE GRANITO, DE FORMA MANUAL, SEM REAPROVEITAMENTO</t>
  </si>
  <si>
    <t>3.7</t>
  </si>
  <si>
    <t>DEMOLIÇÃO DE REVESTIMENTO CERÂMICO, DE FORMA MANUAL, SEM REAPROVEITAMENTO</t>
  </si>
  <si>
    <t>3.8</t>
  </si>
  <si>
    <t>REMOÇÃO DE PORTAS, DE FORMA MANUAL, SEM REAPROVEITAMENTO</t>
  </si>
  <si>
    <t>3.9</t>
  </si>
  <si>
    <t>RASGO LINEAR MECANIZADO EM ALVENARIA, PARA ELETRODUTOS, DIÂMETROS MENORES OU IGUAIS A 40 MM</t>
  </si>
  <si>
    <t>3.10</t>
  </si>
  <si>
    <t>REMOÇÃO DE LUMINÁRIAS, DE FORMA MANUAL, SEM REAPROVEITAMENTO</t>
  </si>
  <si>
    <t>3.11</t>
  </si>
  <si>
    <t>REMOÇÃO DE INTERRUPTORES/TOMADAS ELÉTRICAS, DE FORMA MANUAL, SEM REAPROVEITAMENTO</t>
  </si>
  <si>
    <t>3.12</t>
  </si>
  <si>
    <t>REMOÇÃO DE CABOS ELÉTRICOS, COM SEÇÃO MAIOR QUE 2,5 MM² E MENOR QUE 10 MM², DE FORMA MANUAL, SEM REAPROVEITAMENTO</t>
  </si>
  <si>
    <t>3.13</t>
  </si>
  <si>
    <t>REMOÇÃO DE ELETRODUTOS ELÉTRICOS, DE FORMA MANUAL, SEM REAPROVEITAMENTO</t>
  </si>
  <si>
    <t>3.14</t>
  </si>
  <si>
    <t>REMOÇÃO DE PERFILADOS ELÉTRICOS, DE FORMA MANUAL, SEM REAPROVEITAMENTO</t>
  </si>
  <si>
    <t>3.15</t>
  </si>
  <si>
    <t>REMOÇÃO DE DISJUNTOR ELÉTRICO, DE FORMA MANUAL, SEM REAPROVEITAMENTO</t>
  </si>
  <si>
    <t>3.16</t>
  </si>
  <si>
    <t>REMOÇÃO DE ENTULHO, INCLUSIVE O TRANSPORTE E DESCARGA EM CAÇAMBAS DE AÇO - EM UNIDADES DE, ATÉ, 5M³</t>
  </si>
  <si>
    <t>3.17</t>
  </si>
  <si>
    <t>REMANEJAMENTO DE DIFUSORES PARA INSUFLAMENTO DE AR</t>
  </si>
  <si>
    <t>3.18</t>
  </si>
  <si>
    <t>DEMOLIÇÃO DE ESTRUTURA DE MADEIRA DE TELHADO</t>
  </si>
  <si>
    <t>3.19</t>
  </si>
  <si>
    <t>REMOÇÃO DE TELHAS CERÂMICAS, INCLUSIVE CUUMEIRAS</t>
  </si>
  <si>
    <t>ARQUITETURA E URBANISMO</t>
  </si>
  <si>
    <t>4.1.1</t>
  </si>
  <si>
    <t>PAREDE COM SISTEMA EM CHAPAS DE GESSO PARA DRYWALL, USO INTERNO, COM DUAS FACES DUPLAS E ESTRUTURA METÁLICA COM GUIAS SIMPLES, SEM VÃOS</t>
  </si>
  <si>
    <t>4.1.2</t>
  </si>
  <si>
    <t>ALVENARIA DE VEDAÇÃO DE BLOCOS CERÂMICOS FURADOS NA VERTICAL DE 9X19X39 CM (ESPESSURA 9 CM)</t>
  </si>
  <si>
    <t>4.2.1</t>
  </si>
  <si>
    <t>(P01) PORTA DE ABRIR EM MADEIRA 1 FOLHA COM VENEZIANA EMBUTIDA COM ACABAMENTO EM PINTURA BRANCA (0,90x2,10M), INCLUSOS: DOBRADIÇAS, BATENTE, FECHADURA COM EXECUÇÃO DO FURO - FORNECIMENTO E INSTALAÇÃO</t>
  </si>
  <si>
    <t>4.2.2</t>
  </si>
  <si>
    <t>(P02) PORTA DE ABRIR EM MADEIRA 1 FOLHA AFASTADA 15CM DO PISO COM ACABAMENTO EM PINTURA BRANCA (0,60X1,90M), INCLUSOS: DOBRADIÇAS, MONTAGEM E BATENTE, SEM FECHADURA - FORNECIMENTO E INSTALAÇÃO</t>
  </si>
  <si>
    <t>4.2.3</t>
  </si>
  <si>
    <t>TARJETA TIPO LIVRE/OCUPADO PARA PORTA DE BANHEIRO - FORNECIMENTO E INSTALAÇÃO</t>
  </si>
  <si>
    <t>4.2.4</t>
  </si>
  <si>
    <t>(P03) PORTA DE CORRER EM  MADEIRA EMBUTIDA NA ALVENARIA 1 FOLHA COM ACABAMENTO EM PINTURA BRANCA (0,90X2,30M), INCLUSOS: FERRAGENS E FECHADURA COM EXECUÇÃO DO FURO - FORNECIMENTO E INSTALAÇÃO</t>
  </si>
  <si>
    <t>4.2.5</t>
  </si>
  <si>
    <t>(P04) PORTA DE CORRER EM MADEIRA COM VENEZIANA EMBUTIDA NA ALVENARIA 1 FOLHA COM ACABAMENTO EM PINTURA BRANCA (0,90X2,30M), INCLUSOS: FERRAGENS E FECHADURA COM EXECUÇÃO DO FURO - FORNECIMENTO E INSTALAÇÃO</t>
  </si>
  <si>
    <t>4.2.6</t>
  </si>
  <si>
    <t>(P05) PORTA DE ABRIR EM MADEIRA 1 FOLHA COM ACABAMENTO EM PINTURA BRANCA (0,90X2,10M), INCLUSOS: DOBRADIÇAS, BATENTE, FECHADURA COM EXECUÇÃO DO FURO - FORNECIMENTO E INSTALAÇÃO</t>
  </si>
  <si>
    <t>4.2.7</t>
  </si>
  <si>
    <t>(P06) PORTA DE CORRER EM MADEIRA COM VENEZIANA EMBUTIDA NA ALVENARIA 1 FOLHA COM ACABAMENTO EM PINTURA BRANCA (0,70X2,30M), INCLUSOS: FERRAGENS E FECHADURA COM EXECUÇÃO DO FURO - FORNECIMENTO E INSTALAÇÃO</t>
  </si>
  <si>
    <t>4.2.8</t>
  </si>
  <si>
    <t>(P07) PORTA EM ALUMÍNIO DE ABRIR TIPO VENEZIANA COM GUARNIÇÃO, PINTADA NA COR BRANCA, INCLUINDO FIXAÇÃO E PINTURA (1,00x0,80)</t>
  </si>
  <si>
    <t>4.2.9</t>
  </si>
  <si>
    <t>(BR01) CAIXILHO VENEZIANA.ALUM.ANODIZADO P/ PROTECAO AR COND.</t>
  </si>
  <si>
    <t>REVESTIMENTOS DE PAREDES</t>
  </si>
  <si>
    <t>4.3.1</t>
  </si>
  <si>
    <t>CHAPISCO APLICADO EM ALVENARIAS E ESTRUTURAS DE CONCRETO INTERNAS</t>
  </si>
  <si>
    <t>4.3.2</t>
  </si>
  <si>
    <t>CHAPISCO APLICADO EM ALVENARIA (SEM PRESENÇA DE VÃOS) E ESTRUTURAS DE CONCRETO DE FACHADA</t>
  </si>
  <si>
    <t>4.3.3</t>
  </si>
  <si>
    <t>EMBOÇO OU MASSA ÚNICA EM ARGAMASSA INDUSTRIALIZADA, PREPARO MECÂNICA E APLICAÇÃO COM EQUIPAMENTO DE MISTURA E PROJEÇÃO DE 1,5 M3/H DE ARGAMASSA EM PANOS DE FACHADA SEM PRESENÇA DE VÃOS, ESPESSURA DE 25 MM, ACESSO POR ANDAIME</t>
  </si>
  <si>
    <t>4.3.4</t>
  </si>
  <si>
    <t>MASSA ÚNICA, PARA RECEBIMENTO DE PINTURA OU CERÂMICA, ARGAMASSA INDUSTRIALIZADA, PREPARO MECÂNICO, APLICADO COM EQUIPAMENTO DE MISTURA E PROJEÇÃO DE 1,5 M3/H EM FACES INTERNAS DE PAREDES, ESPESSURA DE 10MM, SEM EXECUÇÃO DE TALISCAS</t>
  </si>
  <si>
    <t>4.3.5</t>
  </si>
  <si>
    <t>RECOMPOSIÇÃO DE QUEBRA/RASGO EM PAREDE DE ALVENARIA PARA SERVIÇOS ELÉTRICOS</t>
  </si>
  <si>
    <t>4.3.6</t>
  </si>
  <si>
    <t>FORNECIMENTO E INSTALAÇÃO DE PORCELANATO ESMALTADO 30X60CM USO INTERNO, RETIFICADO, SUPERFÍCIE NATURAL, REJUNTE EPÓXI COR BRANCO PLATINA. REF.: CETIM BIANCO LINE CÓDIGO 204315E OU EQUIVALENTE TÉCNICO</t>
  </si>
  <si>
    <t>REVESTIMENTOS DE PISOS</t>
  </si>
  <si>
    <t>4.4.1</t>
  </si>
  <si>
    <t>NIVELAMENTO DE BASE, PREVENDO A RECOMPOSIÇÃO E PREPARO DO PISO PARA RECEBIMENTO DE NOVO REVESTIMENTO</t>
  </si>
  <si>
    <t>4.4.2</t>
  </si>
  <si>
    <t xml:space="preserve">FORNECIMENTO E APLICAÇÃO DE PISO EM PORCELANATO ESMALTADO 60X60CM USO INTERNO, COR OFF WHITE, RETIFICADO, SUPERFÍCIE NATURAL, REJUNTE EPÓXI COR BRANCO PLATINA. REF.: PORTOBELLO VIA DURINI CÓDIGO 201668E OU EQUIVALENTE TÉCNICO </t>
  </si>
  <si>
    <t>4.4.3</t>
  </si>
  <si>
    <t>FORNECIMENTO E INSTALAÇÃO DE RODAPÉ CERÂMICO DE 7CM DE ALTURA COM PLACAS TIPO ESMALTADA EXTRA DE DIMENSÕES 60X60CM</t>
  </si>
  <si>
    <t>4.4.4</t>
  </si>
  <si>
    <t>FORNECIMENTO E INSTALAÇÃO DE SOLEIRA EM GRANITO BRANCO ITAÚNAS, LARGURA 25 CM, ESPESSURA 2,0 CM</t>
  </si>
  <si>
    <t>4.4.5</t>
  </si>
  <si>
    <t>FORNECIMENTO, INSTALAÇÃO E REMOÇÃO DE LONA PLÁSTICA PARA PROTEÇÃO DE MÓVEIS, EQUIPAMENTOS E PISO</t>
  </si>
  <si>
    <t>4.5</t>
  </si>
  <si>
    <t>REVESTIMENTOS DE FORROS</t>
  </si>
  <si>
    <t>4.5.1</t>
  </si>
  <si>
    <t>FORRO EM DRYWALL, PARA AMBIENTES COMERCIAIS, INCLUSIVE ESTRUTURA DE FIXAÇÃO</t>
  </si>
  <si>
    <t>4.5.2</t>
  </si>
  <si>
    <t xml:space="preserve">FORNECIMENTO E INSTALAÇÃO DE FORRO MODULAR EM PVC 62,5X62,5CM </t>
  </si>
  <si>
    <t>4.6</t>
  </si>
  <si>
    <t>PINTURAS</t>
  </si>
  <si>
    <t>4.6.1</t>
  </si>
  <si>
    <t>EMASSAMENTO COM MASSA LÁTEX, APLICAÇÃO EM TETO, DUAS DEMÃOS, LIXAMENTO MANUAL</t>
  </si>
  <si>
    <t>4.6.2</t>
  </si>
  <si>
    <t>FUNDO SELADOR ACRÍLICO, APLICAÇÃO MANUAL EM TETO, UMA DEMÃO</t>
  </si>
  <si>
    <t>4.6.3</t>
  </si>
  <si>
    <t>APLICAÇÃO MANUAL DE PINTURA COM TINTA PVA EM TETO, DUAS DEMÃOS</t>
  </si>
  <si>
    <t>4.6.4</t>
  </si>
  <si>
    <t>EMASSAMENTO COM MASSA LÁTEX, APLICAÇÃO EM PAREDE, DUAS DEMÃOS, LIXAMENTO MANUAL</t>
  </si>
  <si>
    <t>4.6.5</t>
  </si>
  <si>
    <t>LIXAMENTO MANUAL EM PAREDE PARA PINTURA</t>
  </si>
  <si>
    <t>4.6.6</t>
  </si>
  <si>
    <t>FUNDO SELADOR ACRÍLICO, APLICAÇÃO MANUAL EM PAREDE, UMA DEMÃO</t>
  </si>
  <si>
    <t>4.6.7</t>
  </si>
  <si>
    <t>FORNECIMENTO E APLICAÇÃO DE PINTURA NA COR CINZA DE GRIFE, REF. CORAL OU EQUIVALENTE TÉCNICO</t>
  </si>
  <si>
    <t>4.6.8</t>
  </si>
  <si>
    <t>FORNECIMENTO E APLICAÇÃO DE PINTURA NA COR PERGAMINHO, REF. SUVINIL OU EQUIVALENTE TÉCNICO</t>
  </si>
  <si>
    <t>4.6.9</t>
  </si>
  <si>
    <t>PINTURA FUNDO NIVELADOR ALQUÍDICO BRANCO EM MADEIRA</t>
  </si>
  <si>
    <t>4.6.10</t>
  </si>
  <si>
    <t>PINTURA TINTA DE ACABAMENTO (PIGMENTADA) ESMALTE SINTÉTICO ACETINADO EM MADEIRA, 2 DEMÃOS</t>
  </si>
  <si>
    <t>4.7</t>
  </si>
  <si>
    <t>ESCADA</t>
  </si>
  <si>
    <t>4.7.1</t>
  </si>
  <si>
    <t>ESCADA MARINHEIRO PERFIL 1.1/2"" DE ACO COM GUARDA CORPO</t>
  </si>
  <si>
    <t>4.8</t>
  </si>
  <si>
    <t>LAJE</t>
  </si>
  <si>
    <t>4.8.1</t>
  </si>
  <si>
    <t>MONTAGEM E DESMONTAGEM DE FÔRMA DE LAJE MACIÇA, PÉ-DIREITO SIMPLES, EM CHAPA DE MADEIRA COMPENSADA RESINADA, 4 UTILIZAÇÕES</t>
  </si>
  <si>
    <t>4.8.2</t>
  </si>
  <si>
    <t>ARMAÇÃO DE LAJE DE ESTRUTURA CONVENCIONAL DE CONCRETO ARMADO UTILIZANDO AÇO CA-50 DE 8,0 MM - MONTAGEM</t>
  </si>
  <si>
    <t>4.8.3</t>
  </si>
  <si>
    <t>CONCRETO FCK 25 MPA USINADO</t>
  </si>
  <si>
    <t>M³</t>
  </si>
  <si>
    <t>4.8.4</t>
  </si>
  <si>
    <t>LANÇAMENTO DOM USO DE BOMBAS PARA CONCRETO</t>
  </si>
  <si>
    <t>QUADRO DE BAIXA TENSÃO</t>
  </si>
  <si>
    <t>5.1.1</t>
  </si>
  <si>
    <t>QDFL CLÍNICA - QUADRO DE EMBUTIR OU SOBREPOR ABRIGADO, EM CHAPA METÁLICA, NAS DIMENSÕES DE 500X900X125MM, BARRAMENTO 150A C/ TRILHOS DIN PARA EQUIPAMENTOS, BORNEIRA SAK PARA CABOS CONF. PROJETO, C/ CONEXÕES, FIXACÕES, IDENTIFICAÇÕES, BARRAMENTOS E ACESSÓRIOS. REFERÊNCIA: MORATORI-MERKATHO 54DIN OU EQUIVALENTE TÉCNICO</t>
  </si>
  <si>
    <t>5.2.1</t>
  </si>
  <si>
    <t>DISJUNTOR MONOPOLAR TIPO DIN, CORRENTE NOMINAL DE 16A - FORNECIMENTO E INSTALAÇÃO</t>
  </si>
  <si>
    <t>5.2.2</t>
  </si>
  <si>
    <t>DISJUNTOR MONOPOLAR TIPO DIN, CORRENTE NOMINAL DE 25A - FORNECIMENTO E INSTALAÇÃO</t>
  </si>
  <si>
    <t>5.2.3</t>
  </si>
  <si>
    <t>DISJUNTOR MONOPOLAR TIPO DIN, CORRENTE NOMINAL DE 50A - FORNECIMENTO E INSTALAÇÃO</t>
  </si>
  <si>
    <t>5.2.4</t>
  </si>
  <si>
    <t>DISJUNTOR TRIPOLAR TIPO DIN, CORRENTE NOMINAL DE 32A - FORNECIMENTO E INSTALAÇÃO</t>
  </si>
  <si>
    <t>5.2.5</t>
  </si>
  <si>
    <t>DISJUNTOR TRIPOLAR TIPO CAIXA MOLDADA, CORRENTE NOMINAL DE 50A</t>
  </si>
  <si>
    <t>5.2.6</t>
  </si>
  <si>
    <t>DISJUNTOR TRIPOLAR TIPO CAIXA MOLDADA, CORRENTE NOMINAL DE 63A</t>
  </si>
  <si>
    <t>5.2.7</t>
  </si>
  <si>
    <t>FORNECIMENTO E INSTALAÇÃO DE SISTEMA DE PROTEÇÃO. INCLUSO: 4 PROTETORES CONTRA SURTO (3F) VCL SLIM 45 KA/127 – 230 V COM 4 METROS DE CABOS FLEXÍVEIS</t>
  </si>
  <si>
    <t>5.2.8</t>
  </si>
  <si>
    <t>FORNECIMENTO E INSTALAÇÃO DE INTERRUPTOR DIFERENCIAL 4 X 63 A / 30 MA</t>
  </si>
  <si>
    <t>5.2.9</t>
  </si>
  <si>
    <t>TERMINAL COMPRESSAO PARA CABO DE #2,5 - 6,0 MM²</t>
  </si>
  <si>
    <t>5.2.10</t>
  </si>
  <si>
    <t>TERMINAL COMPRESSAO PARA CABO 16MM²</t>
  </si>
  <si>
    <t>ELETRODUTOS E CALHAS</t>
  </si>
  <si>
    <t>5.3.1</t>
  </si>
  <si>
    <t>ELETRODUTO RÍGIDO ROSCÁVEL, PVC, DN 25 MM (3/4"), PARA CIRCUITOS TERMINAIS, INSTALADO EM FORRO - FORNECIMENTO E INSTALAÇÃO</t>
  </si>
  <si>
    <t>5.3.2</t>
  </si>
  <si>
    <t>ELETRODUTO RÍGIDO ROSCÁVEL, PVC, DN 32 MM (1"), PARA CIRCUITOS TERMINAIS, INSTALADO EM FORRO - FORNECIMENTO E INSTALAÇÃO</t>
  </si>
  <si>
    <t>5.3.3</t>
  </si>
  <si>
    <t>ELETRODUTO RÍGIDO ROSCÁVEL, PVC, DN 40 MM (1 1/4"), PARA CIRCUITOS TERMINAIS, INSTALADO EM FORRO - FORNECIMENTO E INSTALAÇÃO</t>
  </si>
  <si>
    <t>5.3.4</t>
  </si>
  <si>
    <t>ELETRODUTO FLEXÍVEL CORRUGADO, PEAD, DN 25 MM (3/4"), PARA CIRCUITOS TERMINAIS, INSTALADO EM LAJE - FORNECIMENTO E INSTALAÇÃO</t>
  </si>
  <si>
    <t>5.3.5</t>
  </si>
  <si>
    <t>ELETRODUTO FLEXÍVEL CORRUGADO REFORÇADO, PVC, DN 25 MM (3/4"), PARA CIRCUITOS TERMINAIS, INSTALADO EM FORRO - FORNECIMENTO E INSTALAÇÃO</t>
  </si>
  <si>
    <t>5.3.6</t>
  </si>
  <si>
    <t>ELETROCALHA "U"  PERFURADA 100X100MM (INCLUSO EMENDAS E ACESSÓRIOS DE FIXAÇÃO) FORNECIMENTO E INSTALAÇÃO</t>
  </si>
  <si>
    <t>5.3.7</t>
  </si>
  <si>
    <t>ELETROCALHA "U" PERFURADA 50X50MM (INCLUSO EMENDAS E ACESSÓRIOS DE FIXAÇÃO) FORNECIMENTO E INSTALAÇÃO</t>
  </si>
  <si>
    <t>5.3.8</t>
  </si>
  <si>
    <t xml:space="preserve">SEPTO DIVISOR PARA ELETROCALHA 3000x50mm </t>
  </si>
  <si>
    <t>5.4.1</t>
  </si>
  <si>
    <t>CAIXA DE PASSAGEM EM PVC 50x100MM EMBUTIDA EM PAREDE - FORNECIMENTO E INSTALAÇÃO</t>
  </si>
  <si>
    <t>5.4.2</t>
  </si>
  <si>
    <t>CAIXA DE PASSAGEM CH.DE ACO C/TAMPA APARAF. 4X2" PISO - FORNECIMENTO E INSTALAÇÃO</t>
  </si>
  <si>
    <t>5.4.3</t>
  </si>
  <si>
    <t>CAIXA DE PASSAGEM CH.DE ACO C/TAMPA APARAF. 4X4" PISO - FORNECIMENTO E INSTALAÇÃO</t>
  </si>
  <si>
    <t>5.4.4</t>
  </si>
  <si>
    <t>FORNECIMENTO E INSTALAÇÃO DE CONDULETE TIPO "X" EM PVC COM TAMPA Ø3/4"</t>
  </si>
  <si>
    <t>5.4.5</t>
  </si>
  <si>
    <t>FORNECIMENTO E INSTALAÇÃO DE CONDULETE TIPO "X" EM PVC COM TAMPA Ø1"</t>
  </si>
  <si>
    <t>5.5.1</t>
  </si>
  <si>
    <t>FORNECIMENTO E INSTALAÇÃO DE CABO FLEXÍVEL, ISOLAMENTO EM TERMOPLÁSTICO 70º C, CLASSE 750V, COM CARACTERÍSTICAS DE NÃO PROPAGAÇÃO E AUTOEXTINÇÃO DE FOGO, REF.: AFUMEX OU EQUIVALENTE TÉCNICO - 2,5 MM²</t>
  </si>
  <si>
    <t>5.5.2</t>
  </si>
  <si>
    <t>FORNECIMENTO E INSTALAÇÃO DE CABO FLEXÍVEL, ISOLAMENTO EM TERMOPLÁSTICO 70º C, CLASSE 750V, COM CARACTERÍSTICAS DE NÃO PROPAGAÇÃO E AUTOEXTINÇÃO DE FOGO, REF.: AFUMEX OU EQUIVALENTE TÉCNICO - 4,0 MM²</t>
  </si>
  <si>
    <t>5.5.3</t>
  </si>
  <si>
    <t>FORNECIMENTO E INSTALAÇÃO DE CABO FLEXÍVEL, ISOLAMENTO EM TERMOPLÁSTICO 70º C, CLASSE 750V, COM CARACTERÍSTICAS DE NÃO PROPAGAÇÃO E AUTOEXTINÇÃO DE FOGO, REF.: AFUMEX OU EQUIVALENTE TÉCNICO - 6,0 MM²</t>
  </si>
  <si>
    <t>5.6.1</t>
  </si>
  <si>
    <t>INTERRUPTOR SIMPLES (1 MÓDULO), 10A/250V, INCLUINDO SUPORTE E PLACA - FORNECIMENTO E INSTALAÇÃO</t>
  </si>
  <si>
    <t>5.6.2</t>
  </si>
  <si>
    <t>INTERRUPTOR PARALELO (2 MÓDULOS), 10A/250V, INCLUINDO SUPORTE E PLACA - FORNECIMENTO E INSTALAÇÃO</t>
  </si>
  <si>
    <t>5.6.3</t>
  </si>
  <si>
    <t>INTERRUPTOR PARALELO (1 MÓDULO), 10A/250V, INCLUINDO SUPORTE E PLACA - FORNECIMENTO E INSTALAÇÃO</t>
  </si>
  <si>
    <t>5.6.4</t>
  </si>
  <si>
    <t>LUMINÁRIA QUADRADA 625MM X 625MM DE EMBUTIR, PARA 4 LAMPADAS T5 LED, 40W. REF. LUMICENTER FAA04, E414 OU EQUIVALENTE TÉCNICO, INCLUSIVE LÂMPADAS - FORNECIMENTO E INSTALAÇÃO</t>
  </si>
  <si>
    <t>5.6.5</t>
  </si>
  <si>
    <t>LUMINÁRIA TIPO TARTARUGA, PARA LÂMPADA BULBO A60, PROTEÇÃO IP44 FRONTAL. REF. LUMICENTER EX02 OU EQUIVALENTE TÉCNICO - FORNECIMENTO E INSTALAÇÃO</t>
  </si>
  <si>
    <t>5.7.1</t>
  </si>
  <si>
    <t>FORNECIMENTO E INSTALAÇÃO DE PLACA 4" X 2" PARA UMA TOMADA PADRÃO BRASILEIRO</t>
  </si>
  <si>
    <t>5.7.2</t>
  </si>
  <si>
    <t>FORNECIMENTO E INSTALAÇÃO DE PLACA 4" X 2" PARA DUAS TOMADAS PADRÃO BRASILEIRO</t>
  </si>
  <si>
    <t>5.7.3</t>
  </si>
  <si>
    <t>FORNECIMENTO E INSTALAÇÃO DE PLACA 4" X 2" PARA TRÊS TOMADAS PADRÃO BRASILEIRO</t>
  </si>
  <si>
    <t>5.7.4</t>
  </si>
  <si>
    <t>FORNECIMENTO E INSTALAÇÃO DE PLACA 4" X 2" COM FURO CENTRAL</t>
  </si>
  <si>
    <t>5.7.5</t>
  </si>
  <si>
    <t>FORNECIMENTO E INSTALAÇÃO DE PLACA 4" X 2" PARA 1 TOMADA DE PISO PADRÃO BRASILEIRO</t>
  </si>
  <si>
    <t>5.7.6</t>
  </si>
  <si>
    <t>FORNECIMENTO E INSTALAÇÃO DE PLACA 4" X 2" PARA 2 TOMADAS DE PISO PADRÃO BRASILEIRO</t>
  </si>
  <si>
    <t>5.7.7</t>
  </si>
  <si>
    <t>FORNECIMENTO E INSTALAÇÃO DE TOMADA PADRÃO BRASILEIRO NA COR PRETA, BRANCA OU VERMELHA 20A / 250V</t>
  </si>
  <si>
    <t>5.7.8</t>
  </si>
  <si>
    <t>FORNECIMENTO E INSTALAÇÃO DE TOMADA REDONDA PARA PISO PADRÃO BRASILEIRO NA COR, BRANCA  2P+T 20 A / 250 V</t>
  </si>
  <si>
    <t>5.7.9</t>
  </si>
  <si>
    <t>FORNECIMENTO E INSTALAÇÃO DE MÓDULO DE TOMADA RJ45 NA COR BRANCA</t>
  </si>
  <si>
    <t>5.7.10</t>
  </si>
  <si>
    <t>FORNECIMENTO E INSTALAÇÃO DE MÓDULO DE TOMADA RJ45 PARA CAIXA DE PISO NA COR BRANCA</t>
  </si>
  <si>
    <t>5.7.11</t>
  </si>
  <si>
    <t>RELATÓRIO DE CERTIFICAÇÃO DOS CABOS DE LÓGICA DOS TERMINAIS DE REDE</t>
  </si>
  <si>
    <t>RACK E ACESSÓRIOS</t>
  </si>
  <si>
    <t>5.8.1</t>
  </si>
  <si>
    <t>RACK PARA LÓGICA 12U DIMENSÕES 700X600X700MM COM PORTA/CHAVE</t>
  </si>
  <si>
    <t>5.8.2</t>
  </si>
  <si>
    <t>FORNECIMENTO E INSTALAÇÃO DE SWITCH 24 PORTAS CAT6, 19''X1U COM CONEXÕES, FIXAÇÕES E ACESÓRIOS</t>
  </si>
  <si>
    <t>5.8.3</t>
  </si>
  <si>
    <t>FORNECIMENTO E INSTALAÇÃO DE PATCH PANEL 48 PORTAS CAT6, 19''X1U COM CONEXÕES, FIXAÇÕES E ACESÓRIOS</t>
  </si>
  <si>
    <t>5.8.4</t>
  </si>
  <si>
    <t>FORNECIMENTO E INSTALAÇÃO DE RÉGUA COM 4 TOMADAS 2P+T 10A/250VCA PARA FIXAÇÃO RACK PADRÃO 19", ALTURA 1U, COM CONEXÕES, FIXAÇÕES E ACESSÓRIOS</t>
  </si>
  <si>
    <t>5.8.5</t>
  </si>
  <si>
    <t>FORNECIMENTO E INSTALAÇÃO DE PATCH CORD RJ-45/RJ-45 DE 1,5M, CATEGORIA 6 REF: FURUKAWA OU EQUIVALENTES TÉCNICOS [PATCH CORD PARA USO INTERNO DO RACK</t>
  </si>
  <si>
    <t>5.8.6</t>
  </si>
  <si>
    <t>FORNECIMENTO E INSTALAÇÃO DE CABO UTP 4 PARES CAT. 6 24 AWG (INCLUSO ABRAÇADEIRAS, IDENTIFICAÇÃO EXTERNA NOS EXTREMOS DOS PONTOS)</t>
  </si>
  <si>
    <t>AR CONDICIONADO</t>
  </si>
  <si>
    <t>AR CONDICIONADO COM SISTEMA DE CONFIGURAÇÃO MODULAR E CONDENSAÇÃO A AR. CAPACIDADE 10,0 TR, OPERAR COM GÁS REFRIGERANTE R-410A. FILTRAGEM G4+F9.  VAZÃO DISPONÍVEL DE AR DE 6800 M3/H.  MODELO PRIMARY MODULAR DUTADO, RMVF120APXN (MÓDULO VENTILADOR) + RMTF120APNFP (MÓDULO TROCADOR) + RMMF120APNP (MÓDULO MISTURADOR) + CAIXA FILTRANTE, ALIMENTAÇÃO ELÉTRICA TOTAL: 380V/3F+N+T/60HZ +  RAP060G7L (UNIDADE CONDENSADORA), MARCA: HITACHI OU EQUIVALENTE.  PADRÃO BANCO (COM BANCO DE CAPACITORES)</t>
  </si>
  <si>
    <t>FORNECIMENTO DE VENTILADOR EXAUSTOR CENTRÍFUGO EM LINHA, PARA DUTO - D=250MM  - DADOS TÉCNICOS: PRESSÃO EST. - 20 MMCA, VAZÃO EM DESCARGA LIVRE: 1350 M³/H.   MODELO DE REF.: TD-1300/250 TD-SILENT DA SOLER&amp;PALAU, OU EQUIVALENTE -  TENSÃO: 220V-2Ø-60HZ</t>
  </si>
  <si>
    <t>FORNECIMENTO DE VENTILADOR EXAUSTOR CENTRÍFUGO EM LINHA, PARA DUTO - D=200MM  - DADOS TÉCNICOS: PRESSÃO EST. - 20 MMCA, VAZÃO EM DESCARGA LIVRE: 000 M³/H.   MODELO DE REF.: TD-800/250 TD-SILENT DA SOLER&amp;PALAU, OU EQUIVALENTE -  TENSÃO: 220V-2Ø-60HZ</t>
  </si>
  <si>
    <t>CAIXA FILTRANTE COM GAVETA PORTA-FILTRO, FABRICADA EM CHAPA DE AÇO GALVANIZADA #24, COM FILTRO G4+M5. DIÂMETRO DA CONEXÃO: 200MM. REF.: MFL-200 G4+M5 DA SOLER&amp;PALAU OU EQUIVALENTE.</t>
  </si>
  <si>
    <t>6.3</t>
  </si>
  <si>
    <t>REDE E DUTOS</t>
  </si>
  <si>
    <t>6.3.1</t>
  </si>
  <si>
    <t>DUTOS AR CONDICIONADO CHAPA GALVANIZADA NO.26</t>
  </si>
  <si>
    <t>6.3.2</t>
  </si>
  <si>
    <t>6.3.3</t>
  </si>
  <si>
    <t>6.3.4</t>
  </si>
  <si>
    <t>ISOLAMENTO TÉRMICO DE DUTO MANTA ALUMINIZADA DE LÃ DE VIDRO COM ESP38MM RESISTÊNCIA TÉRM 1,0M².ºC/W INCL CINTA DE ARQUEAR, SELO PLÁSTICO E FITA ADESIVA ALUMINIZADA REF.: ISOFLEX RT 1.0 DA ISOVER OU EQUIVALENTE TÉCNICO FORNECIMENTO E INSTALAÇÃO</t>
  </si>
  <si>
    <t>6.3.5</t>
  </si>
  <si>
    <t>6.3.6</t>
  </si>
  <si>
    <t>TUBO DE COBRE RÍGIDO PARA REFRIGERAÇÃO, ESP. PAREDE 0.79 MM Ø7/8", INCLUINDO SUPORTES, SOLDA E ACESSÓRIOS PARA INSTALAÇÃO, COM ISOLAMENTO EM ESPUMA ELASTOMÉRICA - REF. ARMAFLEX OU EQUIVALENTE - FORNECIMENTO E INSTALAÇÃO</t>
  </si>
  <si>
    <t>6.4</t>
  </si>
  <si>
    <t>6.4.1</t>
  </si>
  <si>
    <t>6.4.2</t>
  </si>
  <si>
    <t>6.4.3</t>
  </si>
  <si>
    <t>6.4.4</t>
  </si>
  <si>
    <t>PROGRAMADOR HORARIO DIGITAL 110/220 RECARREGAVEL BWT40HRR</t>
  </si>
  <si>
    <t>6.4.5</t>
  </si>
  <si>
    <t>6.4.6</t>
  </si>
  <si>
    <t>6.4.7</t>
  </si>
  <si>
    <t>FORNECIMENTO E INSTALAÇÃO DE LÂMPADA SINALEIRO LED 22MM</t>
  </si>
  <si>
    <t>6.4.8</t>
  </si>
  <si>
    <t>6.4.9</t>
  </si>
  <si>
    <t>ELETRODUTO FLEXIVEL SEALTUBE 1""</t>
  </si>
  <si>
    <t>6.4.10</t>
  </si>
  <si>
    <t>CABO DE COBRE TETRAPOLAR TIPO PP, SEÇÃO 4X2,5MM² - FORNECIMENTO E INSTALAÇÃO</t>
  </si>
  <si>
    <t>6.4.11</t>
  </si>
  <si>
    <t>CABO DE COBRE COM BLINDAGEM INDIVIDUAL E COLETIVA, SEÇÃO 4X1,5MM² - FORNECIMENTO E INSTALAÇÃO</t>
  </si>
  <si>
    <t>6.5</t>
  </si>
  <si>
    <t>6.5.1</t>
  </si>
  <si>
    <t>ROLO</t>
  </si>
  <si>
    <t>6.5.2</t>
  </si>
  <si>
    <t>6.5.3</t>
  </si>
  <si>
    <t>6.5.4</t>
  </si>
  <si>
    <t>PORTA DE INSPEÇÃO PARA DUTOS, INCLUINDO ACESSÓRIOS DE FIXAÇÃO. DIM.:390X250MM. REF.: MODELO PIPER DA REFRIN OU EQUIVALENTE TÉCNICO</t>
  </si>
  <si>
    <t>6.5.5</t>
  </si>
  <si>
    <t>6.5.6</t>
  </si>
  <si>
    <t>6.5.7</t>
  </si>
  <si>
    <t>AMORTECEDOR DE VIBRACAO (CALCO)BORRACHA/NEOPRENE,G1500KG</t>
  </si>
  <si>
    <t>6.5.8</t>
  </si>
  <si>
    <t>6.5.9</t>
  </si>
  <si>
    <t>6.5.10</t>
  </si>
  <si>
    <t>6.5.11</t>
  </si>
  <si>
    <t>FRETES, TRANSPORTES E DESLOCAMENTOS DOS EQUIPAMENTOS A SEREM INSTALADOS, INCLUINDO TRANSPORTE VERTICAL E HORIZONTAL ATÉ O PONTO DEFINITIVO DE INSTALAÇÃO</t>
  </si>
  <si>
    <t>6.6</t>
  </si>
  <si>
    <t>6.6.1</t>
  </si>
  <si>
    <t>FORNECIMENTO E INSTALAÇÃO DE GRELHA DE VENTILAÇÃO DE ALUMÍNIO, ALETAS VERTICAIS AJUSTÁVEIS INDIVIDUALMENTE, DUPLA DEFLEXÃO, COM REGISTRO E SEM CAIXA PLENO, LXH (225X125)MM - REF.: TROX VAT-DG OU EQUIVALENTE TÉCNICO</t>
  </si>
  <si>
    <t>6.6.2</t>
  </si>
  <si>
    <t>FORNECIMENTO E INSTALAÇÃO DE GRELHA DE RETORNO E EXAUSTÃO EM ALUMÍNIO ANODIZADO, COM REGISTRO DE LÂMINAS OPOSTAS, DIMENSÕES 225X125MM. REF.: MODELO AR-AG DA TROX OU EQUIVALENTE TÉCNICO</t>
  </si>
  <si>
    <t>6.6.3</t>
  </si>
  <si>
    <t>FORNECIMENTO E INSTALAÇÃO DE GRELHA DE RETORNO DE AR FABRICADO EM ALUMÍNIO ANODIZADO, COM ALETAS VERTICAIS, COM REGISTRO E SEM PLENO, LXH (425X225)MM - REF.: TROX AR-AG</t>
  </si>
  <si>
    <t>6.6.4</t>
  </si>
  <si>
    <t>FORNECIMENTO E INSTALAÇÃO DE GRELHA DE RETORNO DE AR FABRICADO EM ALUMÍNIO ANODIZADO, COM ALETAS VERTICAIS, COM REGISTRO E SEM PLENO, LXH (425X325)MM - REF.: TROX AR-AG</t>
  </si>
  <si>
    <t>6.6.5</t>
  </si>
  <si>
    <t>FORNECIMENTO E INSTALAÇÃO DE GRELHA DE RETORNO DE AR FABRICADO EM ALUMÍNIO ANODIZADO, COM ALETAS VERTICAIS, COM REGISTRO E SEM PLENO, LXH (525X325)MM - REF.: TROX AR-AG</t>
  </si>
  <si>
    <t>6.6.6</t>
  </si>
  <si>
    <t>DIFUSOR QUADRADO DE 04 VIAS, COM REGISTRO E COM CAIXA PLENUM REF.: TROX ADLQ-AK-AG - TAMANHO 05 - 468 X 333 DIAM 198</t>
  </si>
  <si>
    <t>6.6.7</t>
  </si>
  <si>
    <t>DIFUSOR QUADRADO DE 04 VIAS, COM REGISTRO E COM CAIXA PLENUM REF.: TROX ADLQ-AK-AG - TAMANHO 04 - 412 X 313 DIAM 178</t>
  </si>
  <si>
    <t>6.6.8</t>
  </si>
  <si>
    <t>DIFUSOR QUADRADO DE 04 VIAS, COM REGISTRO E COM CAIXA PLENUM REF.: TROX ADLQ-AK-AG - TAMANHO 03 - 356 X 290 - DIAM 148</t>
  </si>
  <si>
    <t>6.6.9</t>
  </si>
  <si>
    <t>TOMADA DE AR EXTERIOR, COM TELA, FILTRO G4 E REGISTRO DE LÂMINAS CONVERGENTES, INCLUINDO ACESSÓRIOS DE INSTALAÇÃO. DIMENSÃO ATÉ 200X200CM. REF.: TAM DA TROPICAL OU EQUIVALENTE</t>
  </si>
  <si>
    <t>6.6.10</t>
  </si>
  <si>
    <t>TOMADA DE AR EXTERIOR, COM TELA, FILTRO G4 E REGISTRO DE LÂMINAS CONVERGENTES, INCLUINDO ACESSÓRIOS DE INSTALAÇÃO. DIMENSÃO ATÉ 400X400MM. REF.: TAM DA TROPICAL OU EQUIVALENTE</t>
  </si>
  <si>
    <t>6.6.11</t>
  </si>
  <si>
    <t>DAMPER DE REGULAGEM PESADO COM ALETAS CONVERGENTES ACIONAMENTO MANUAL ATÉ 4000CM²</t>
  </si>
  <si>
    <t>6.6.12</t>
  </si>
  <si>
    <t>DAMPER DE REGULAGEM PESADO COM ALETAS CONVERGENTES ACIONAMENTO MANUAL ATÉ 1800CM²</t>
  </si>
  <si>
    <t>INSTALAÇÕES HIDRÁULICAS</t>
  </si>
  <si>
    <t>PLUVIAL</t>
  </si>
  <si>
    <t>7.1.1</t>
  </si>
  <si>
    <t>JOELHO 45 GRAUS, PVC, SERIE R, ÁGUA PLUVIAL, DN 40 MM, JUNTA SOLDÁVEL, FORNECIDO E INSTALADO EM RAMAL DE ENCAMINHAMENTO</t>
  </si>
  <si>
    <t>7.1.2</t>
  </si>
  <si>
    <t>JOELHO 45 GRAUS, PVC, SERIE R, ÁGUA PLUVIAL, DN 75 MM, JUNTA ELÁSTICA, FORNECIDO E INSTALADO EM RAMAL DE ENCAMINHAMENTO</t>
  </si>
  <si>
    <t>7.1.3</t>
  </si>
  <si>
    <t>JUNÇÃO SIMPLES, PVC, SERIE R, ÁGUA PLUVIAL, DN 75 X 75 MM, JUNTA ELÁSTICA, FORNECIDO E INSTALADO EM RAMAL DE ENCAMINHAMENTO</t>
  </si>
  <si>
    <t>7.1.4</t>
  </si>
  <si>
    <t>JUNÇÃO SIMPLES, PVC, SERIE R, ESGOTO, DN 75 X 50 MM, JUNTA ELÁSTICA, FORNECIDO E INSTALADO</t>
  </si>
  <si>
    <t>7.1.5</t>
  </si>
  <si>
    <t>TUBO PVC, SÉRIE R, ÁGUA PLUVIAL, DN 40 MM, FORNECIDO E INSTALADO EM RAMAL DE ENCAMINHAMENTO</t>
  </si>
  <si>
    <t>7.1.6</t>
  </si>
  <si>
    <t>TUBO PVC, SÉRIE R, ÁGUA PLUVIAL, DN 50 MM, FORNECIDO E INSTALADO EM RAMAL DE ENCAMINHAMENTO</t>
  </si>
  <si>
    <t>7.1.7</t>
  </si>
  <si>
    <t>TUBO PVC, SÉRIE R, ÁGUA PLUVIAL, DN 75 MM, FORNECIDO E INSTALADO EM RAMAL DE ENCAMINHAMENTO</t>
  </si>
  <si>
    <t>7.1.8</t>
  </si>
  <si>
    <t>TUBO PVC, SÉRIE R, ÁGUA PLUVIAL, DN 100 MM, FORNECIDO E INSTALADO EM RAMAL DE ENCAMINHAMENTO</t>
  </si>
  <si>
    <t>7.1.9</t>
  </si>
  <si>
    <t>TUBO, PVC, SOLDÁVEL, DN 25MM, INSTALADO EM DRENO DE AR-CONDICIONADO - FORNECIMENTO E INSTALAÇÃO</t>
  </si>
  <si>
    <t>7.1.10</t>
  </si>
  <si>
    <t>JOELHO 90 GRAUS, PVC, SOLDÁVEL, DN 25MM, INSTALADO EM DRENO DE AR-CONDICIONADO - FORNECIMENTO E INSTALAÇÃO</t>
  </si>
  <si>
    <t>7.1.11</t>
  </si>
  <si>
    <t>RALO ABACAXI - 75MM</t>
  </si>
  <si>
    <t>SERVIÇOS COMPLEMENTARES</t>
  </si>
  <si>
    <t>AS BUILT</t>
  </si>
  <si>
    <t>REFORMA DA CLÍNICA ODONTOLÓGICA</t>
  </si>
  <si>
    <t>REFORMA DO RESTAURANTE E COZINHA DA ESCOLA</t>
  </si>
  <si>
    <t>VALOR TOTAL DA REFORMA DO RESTAURANTE E COZINHA DA ESCOLA</t>
  </si>
  <si>
    <t>VALOR TOTAL DA CLÍNICA ODONTOLÓGICA</t>
  </si>
  <si>
    <t>SUBSTITUIÇÃO DA COBERTURA LATERAL DA QUADRA</t>
  </si>
  <si>
    <t>REMOÇÃO CALHAS E RUFOS, DE FORMA MANUAL, SEM REAPROVEITAMENTO</t>
  </si>
  <si>
    <t>REMOÇÃO E REINSTALAÇÃO DE SPDA</t>
  </si>
  <si>
    <t xml:space="preserve">COBERTURA LATERAL DA QUADRA </t>
  </si>
  <si>
    <t>Telha Sanduíche – Isotelha Colonial 5 Ondas</t>
  </si>
  <si>
    <t>Acessório - CONJUNTO CUMEEIRA COLONIAL DENT.</t>
  </si>
  <si>
    <t>2.3</t>
  </si>
  <si>
    <t>Acessório - CUMEEIRA DO ESPIGÃO</t>
  </si>
  <si>
    <t>2.4</t>
  </si>
  <si>
    <t>Acessório - ACAB. LATERAL</t>
  </si>
  <si>
    <t>2.5</t>
  </si>
  <si>
    <t>Acessório - ACAB. FRONTAL ONDULADO</t>
  </si>
  <si>
    <t>2.6</t>
  </si>
  <si>
    <t>Acessório - RUFO DE ACAB. LATERAL SUPERIOR</t>
  </si>
  <si>
    <t>2.7</t>
  </si>
  <si>
    <t>Acessório - RUFO SUPERIOR DENTADO</t>
  </si>
  <si>
    <t>2.8</t>
  </si>
  <si>
    <t>Acessório - FIXADORES ISOTELHA COLONIAL</t>
  </si>
  <si>
    <t>2.9</t>
  </si>
  <si>
    <t>Ripas</t>
  </si>
  <si>
    <t>Calha de Alumínio -  Bella Calha</t>
  </si>
  <si>
    <t>VALOR TOTAL DA SUBSTITUIÇÃO DA COBERTURA LATERAL DA QUADRA</t>
  </si>
  <si>
    <t>RESTAURANTE E COZINHA DA ESCOLA</t>
  </si>
  <si>
    <t>CLÍNICA ODONTOLÓGICA</t>
  </si>
  <si>
    <t>COBERTURA LATERAL DA QUADRA</t>
  </si>
  <si>
    <t xml:space="preserve">      PARCELA 05</t>
  </si>
  <si>
    <t xml:space="preserve">      PARCELA 06</t>
  </si>
  <si>
    <t>VALOR TOTAL DA PROPOSTA - RESTAURANTE / COZINHA DA ESCOLA / CLÍNICA ODONTOLÓGICA / COBERTURA</t>
  </si>
  <si>
    <r>
      <t>OBSERVAÇÕES:</t>
    </r>
    <r>
      <rPr>
        <sz val="10"/>
        <rFont val="Arial"/>
        <family val="2"/>
      </rPr>
      <t xml:space="preserve"> </t>
    </r>
  </si>
  <si>
    <t xml:space="preserve">1 - As informações mínimas que deverão constar da planilha são: Númeração do Item, Discriminação, </t>
  </si>
  <si>
    <t xml:space="preserve">  Unidade,  Quantidade,  Custo Unitário do material,  Custo Unitário de Mão de Obra,  Custo total  do</t>
  </si>
  <si>
    <t xml:space="preserve">  Material por item, Custo total de Mão de Obra por Item, Subtotais de  Material, subtotais de Mão de</t>
  </si>
  <si>
    <t xml:space="preserve">  Obra, Total Geral de Material, Total Geral de Mão de Obra e Total Geral do Orçamento.</t>
  </si>
  <si>
    <t>2 - A Planilha orçamentária abaixo deverá ser apresentada utilizando papel timbrado da empresa;</t>
  </si>
  <si>
    <t>3 - Os Valores constantes na planilha deverão ser o valores de mercado, sem a aplicação do BDI;</t>
  </si>
  <si>
    <t xml:space="preserve">4 - O BDI deverá estar destacado ao final da tabela,  com o preenchimento dos campos  específicos, </t>
  </si>
  <si>
    <t>conforme abaixo. A composição do BDI aplicado deverá ser detalhada.</t>
  </si>
  <si>
    <t>5 - Os itens elencados abaixo são referentes a obra ora em licitação, e servirão de referências</t>
  </si>
  <si>
    <t xml:space="preserve">  para cotação. Os itens e quantidade, deverão ser adaptados e quantificados conforme memorial </t>
  </si>
  <si>
    <t xml:space="preserve">  descritivo desta licitação. Acréscimos e formatação da mesma são de responsabilidade da empresa.</t>
  </si>
  <si>
    <t>SESC JOINVILLE - RESTAURANTE / COZINHA DA ESCOLA / CLÍNICA ODONTOLÓGICA / COBERTURA LATERAL DA QUADRA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</si>
</sst>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_(&quot;R$ &quot;* #,##0.00_);_(&quot;R$ &quot;* \(#,##0.00\);_(&quot;R$ &quot;* &quot;-&quot;??_);_(@_)"/>
    <numFmt numFmtId="166" formatCode="0.00;[Red]0.00"/>
    <numFmt numFmtId="167" formatCode="#,##0.00;[Red]#,##0.00"/>
  </numFmts>
  <fonts count="30" x14ac:knownFonts="1">
    <font>
      <sz val="10"/>
      <name val="Arial"/>
    </font>
    <font>
      <sz val="11"/>
      <color theme="1"/>
      <name val="Calibri"/>
      <family val="2"/>
      <scheme val="minor"/>
    </font>
    <font>
      <sz val="10"/>
      <name val="Arial"/>
      <family val="2"/>
    </font>
    <font>
      <b/>
      <sz val="7"/>
      <name val="Arial"/>
      <family val="2"/>
    </font>
    <font>
      <sz val="7"/>
      <name val="Arial"/>
      <family val="2"/>
    </font>
    <font>
      <sz val="7"/>
      <color indexed="8"/>
      <name val="Arial"/>
      <family val="2"/>
    </font>
    <font>
      <b/>
      <i/>
      <u/>
      <sz val="7"/>
      <color indexed="18"/>
      <name val="Arial"/>
      <family val="2"/>
    </font>
    <font>
      <b/>
      <sz val="7"/>
      <color indexed="8"/>
      <name val="Arial"/>
      <family val="2"/>
    </font>
    <font>
      <sz val="10"/>
      <name val="Arial"/>
      <family val="2"/>
    </font>
    <font>
      <b/>
      <sz val="11"/>
      <name val="Arial"/>
      <family val="2"/>
    </font>
    <font>
      <i/>
      <sz val="7"/>
      <color indexed="8"/>
      <name val="Arial"/>
      <family val="2"/>
    </font>
    <font>
      <b/>
      <i/>
      <u/>
      <sz val="7"/>
      <name val="Arial"/>
      <family val="2"/>
    </font>
    <font>
      <i/>
      <sz val="7"/>
      <name val="Arial"/>
      <family val="2"/>
    </font>
    <font>
      <sz val="8"/>
      <name val="Arial"/>
      <family val="2"/>
    </font>
    <font>
      <sz val="10"/>
      <name val="Arial"/>
      <family val="2"/>
    </font>
    <font>
      <sz val="10"/>
      <color indexed="8"/>
      <name val="MS Sans Serif"/>
      <family val="2"/>
    </font>
    <font>
      <sz val="8"/>
      <name val="Arial"/>
      <family val="2"/>
    </font>
    <font>
      <sz val="10"/>
      <name val="Arial"/>
      <family val="2"/>
    </font>
    <font>
      <sz val="10"/>
      <color indexed="12"/>
      <name val="Arial"/>
      <family val="2"/>
    </font>
    <font>
      <sz val="12"/>
      <color rgb="FFFF0000"/>
      <name val="Arial"/>
      <family val="2"/>
    </font>
    <font>
      <b/>
      <strike/>
      <sz val="7"/>
      <name val="Arial"/>
      <family val="2"/>
    </font>
    <font>
      <sz val="9"/>
      <name val="Arial"/>
      <family val="2"/>
    </font>
    <font>
      <b/>
      <sz val="9"/>
      <name val="Arial"/>
      <family val="2"/>
    </font>
    <font>
      <sz val="7"/>
      <color rgb="FFFF0000"/>
      <name val="Arial"/>
      <family val="2"/>
    </font>
    <font>
      <b/>
      <sz val="10"/>
      <color theme="0"/>
      <name val="Arial"/>
      <family val="2"/>
    </font>
    <font>
      <b/>
      <sz val="10"/>
      <name val="Arial"/>
      <family val="2"/>
    </font>
    <font>
      <sz val="7"/>
      <color theme="0"/>
      <name val="Arial"/>
      <family val="2"/>
    </font>
    <font>
      <b/>
      <sz val="7"/>
      <color theme="0"/>
      <name val="Arial"/>
      <family val="2"/>
    </font>
    <font>
      <b/>
      <sz val="11"/>
      <color theme="0"/>
      <name val="Arial"/>
      <family val="2"/>
    </font>
    <font>
      <i/>
      <sz val="7"/>
      <color rgb="FFFF0000"/>
      <name val="Arial"/>
      <family val="2"/>
    </font>
  </fonts>
  <fills count="8">
    <fill>
      <patternFill patternType="none"/>
    </fill>
    <fill>
      <patternFill patternType="gray125"/>
    </fill>
    <fill>
      <patternFill patternType="gray06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2060"/>
        <bgColor indexed="64"/>
      </patternFill>
    </fill>
    <fill>
      <patternFill patternType="solid">
        <fgColor theme="4" tint="0.39997558519241921"/>
        <bgColor indexed="64"/>
      </patternFill>
    </fill>
  </fills>
  <borders count="5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medium">
        <color indexed="64"/>
      </right>
      <top/>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s>
  <cellStyleXfs count="46">
    <xf numFmtId="0" fontId="0" fillId="0" borderId="0"/>
    <xf numFmtId="165" fontId="14" fillId="0" borderId="0" applyFont="0" applyFill="0" applyBorder="0" applyAlignment="0" applyProtection="0"/>
    <xf numFmtId="165" fontId="8" fillId="0" borderId="0" applyFont="0" applyFill="0" applyBorder="0" applyAlignment="0" applyProtection="0"/>
    <xf numFmtId="0" fontId="8" fillId="0" borderId="0"/>
    <xf numFmtId="0" fontId="15" fillId="0" borderId="0"/>
    <xf numFmtId="0" fontId="8" fillId="0" borderId="0"/>
    <xf numFmtId="9" fontId="2"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164" fontId="1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2" fillId="0" borderId="0"/>
    <xf numFmtId="9" fontId="2" fillId="0" borderId="0" applyFont="0" applyFill="0" applyBorder="0" applyAlignment="0" applyProtection="0"/>
    <xf numFmtId="9" fontId="1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 fillId="0" borderId="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26">
    <xf numFmtId="0" fontId="0" fillId="0" borderId="0" xfId="0"/>
    <xf numFmtId="0" fontId="4" fillId="0" borderId="0" xfId="0" applyFont="1"/>
    <xf numFmtId="0" fontId="3" fillId="0" borderId="0" xfId="0" applyFont="1"/>
    <xf numFmtId="0" fontId="4" fillId="0" borderId="0" xfId="0" applyFont="1" applyBorder="1"/>
    <xf numFmtId="0" fontId="3" fillId="0" borderId="1" xfId="0" applyFont="1" applyBorder="1"/>
    <xf numFmtId="0" fontId="3" fillId="3" borderId="1" xfId="0" applyFont="1" applyFill="1" applyBorder="1"/>
    <xf numFmtId="0" fontId="4" fillId="0" borderId="2" xfId="0" applyFont="1" applyBorder="1"/>
    <xf numFmtId="0" fontId="3" fillId="0" borderId="3" xfId="0" applyFont="1" applyBorder="1"/>
    <xf numFmtId="0" fontId="10" fillId="0" borderId="1" xfId="0" applyFont="1" applyFill="1" applyBorder="1" applyAlignment="1">
      <alignment horizontal="right" vertical="top" wrapText="1"/>
    </xf>
    <xf numFmtId="0" fontId="9" fillId="4" borderId="3" xfId="0" applyFont="1" applyFill="1" applyBorder="1"/>
    <xf numFmtId="0" fontId="4" fillId="0" borderId="0" xfId="0" applyFont="1" applyFill="1"/>
    <xf numFmtId="167" fontId="4" fillId="0" borderId="0" xfId="0" applyNumberFormat="1" applyFont="1" applyFill="1"/>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2"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0" fontId="12" fillId="0" borderId="1"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3" fillId="0" borderId="1" xfId="0" applyFont="1" applyBorder="1" applyAlignment="1">
      <alignment horizontal="right"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167" fontId="4" fillId="0" borderId="0" xfId="0" applyNumberFormat="1" applyFont="1" applyFill="1" applyBorder="1" applyAlignment="1">
      <alignment horizontal="right" vertical="top"/>
    </xf>
    <xf numFmtId="167" fontId="4" fillId="0" borderId="0" xfId="0" applyNumberFormat="1" applyFont="1" applyFill="1" applyBorder="1" applyAlignment="1">
      <alignment horizontal="right"/>
    </xf>
    <xf numFmtId="167" fontId="3" fillId="0" borderId="0" xfId="0" applyNumberFormat="1" applyFont="1" applyFill="1" applyBorder="1"/>
    <xf numFmtId="0" fontId="0" fillId="0" borderId="0" xfId="0" applyBorder="1"/>
    <xf numFmtId="167" fontId="3" fillId="0" borderId="0" xfId="0" applyNumberFormat="1" applyFont="1" applyFill="1" applyBorder="1" applyAlignment="1">
      <alignment horizontal="center" vertical="center" wrapText="1"/>
    </xf>
    <xf numFmtId="166" fontId="4" fillId="0" borderId="0" xfId="0" applyNumberFormat="1" applyFont="1" applyFill="1" applyBorder="1" applyAlignment="1">
      <alignment horizontal="right"/>
    </xf>
    <xf numFmtId="167" fontId="4" fillId="0" borderId="0" xfId="0" applyNumberFormat="1" applyFont="1" applyFill="1" applyBorder="1"/>
    <xf numFmtId="0" fontId="8" fillId="0" borderId="0" xfId="0" applyFont="1" applyBorder="1"/>
    <xf numFmtId="167" fontId="0" fillId="0" borderId="0" xfId="0" applyNumberFormat="1" applyFill="1" applyBorder="1"/>
    <xf numFmtId="0" fontId="4" fillId="2" borderId="6" xfId="0" applyFont="1" applyFill="1" applyBorder="1" applyAlignment="1"/>
    <xf numFmtId="166" fontId="8" fillId="0" borderId="0" xfId="0" applyNumberFormat="1" applyFont="1" applyBorder="1" applyAlignment="1">
      <alignment horizontal="center" vertical="center"/>
    </xf>
    <xf numFmtId="166" fontId="4" fillId="0" borderId="2" xfId="0" applyNumberFormat="1" applyFont="1" applyBorder="1" applyAlignment="1">
      <alignment horizontal="center" vertical="center"/>
    </xf>
    <xf numFmtId="166" fontId="4" fillId="0" borderId="3" xfId="0" applyNumberFormat="1" applyFont="1" applyBorder="1" applyAlignment="1">
      <alignment horizontal="center" vertical="center"/>
    </xf>
    <xf numFmtId="166" fontId="4" fillId="0" borderId="1" xfId="0" applyNumberFormat="1" applyFont="1" applyBorder="1" applyAlignment="1">
      <alignment horizontal="center" vertical="center"/>
    </xf>
    <xf numFmtId="166" fontId="3" fillId="3" borderId="1" xfId="0" applyNumberFormat="1" applyFont="1" applyFill="1" applyBorder="1" applyAlignment="1">
      <alignment horizontal="center" vertical="center"/>
    </xf>
    <xf numFmtId="166" fontId="4" fillId="4" borderId="3" xfId="0" applyNumberFormat="1" applyFont="1" applyFill="1" applyBorder="1" applyAlignment="1">
      <alignment horizontal="center" vertical="center"/>
    </xf>
    <xf numFmtId="167" fontId="4" fillId="0" borderId="1" xfId="0" applyNumberFormat="1" applyFont="1" applyBorder="1" applyAlignment="1">
      <alignment horizontal="center" vertical="center"/>
    </xf>
    <xf numFmtId="167" fontId="3" fillId="0" borderId="1" xfId="0" applyNumberFormat="1" applyFont="1" applyBorder="1" applyAlignment="1">
      <alignment horizontal="center" vertical="center"/>
    </xf>
    <xf numFmtId="167" fontId="0" fillId="0" borderId="0" xfId="0" applyNumberFormat="1" applyBorder="1" applyAlignment="1">
      <alignment horizontal="center" vertical="center"/>
    </xf>
    <xf numFmtId="167" fontId="4" fillId="0" borderId="11" xfId="0" applyNumberFormat="1" applyFont="1" applyBorder="1" applyAlignment="1">
      <alignment horizontal="center" vertical="center"/>
    </xf>
    <xf numFmtId="167" fontId="4" fillId="0" borderId="2" xfId="0" applyNumberFormat="1" applyFont="1" applyBorder="1" applyAlignment="1">
      <alignment horizontal="center" vertical="center"/>
    </xf>
    <xf numFmtId="2" fontId="4" fillId="0" borderId="2" xfId="0" applyNumberFormat="1" applyFont="1" applyBorder="1" applyAlignment="1">
      <alignment horizontal="center" vertical="center"/>
    </xf>
    <xf numFmtId="167" fontId="4" fillId="0" borderId="12" xfId="0" applyNumberFormat="1" applyFont="1" applyBorder="1" applyAlignment="1">
      <alignment horizontal="center" vertical="center"/>
    </xf>
    <xf numFmtId="167" fontId="4" fillId="0" borderId="3" xfId="0" applyNumberFormat="1" applyFont="1" applyBorder="1" applyAlignment="1">
      <alignment horizontal="center" vertical="center"/>
    </xf>
    <xf numFmtId="2" fontId="4" fillId="0" borderId="3" xfId="0" applyNumberFormat="1" applyFont="1" applyBorder="1" applyAlignment="1">
      <alignment horizontal="center" vertical="center"/>
    </xf>
    <xf numFmtId="167" fontId="3" fillId="0" borderId="3" xfId="0" applyNumberFormat="1" applyFont="1" applyBorder="1" applyAlignment="1">
      <alignment horizontal="center" vertical="center"/>
    </xf>
    <xf numFmtId="167" fontId="4" fillId="0" borderId="10" xfId="0" applyNumberFormat="1" applyFont="1" applyBorder="1" applyAlignment="1">
      <alignment horizontal="center" vertical="center"/>
    </xf>
    <xf numFmtId="167" fontId="3" fillId="3" borderId="1" xfId="0" applyNumberFormat="1" applyFont="1" applyFill="1" applyBorder="1" applyAlignment="1">
      <alignment horizontal="center" vertical="center"/>
    </xf>
    <xf numFmtId="2" fontId="3" fillId="3" borderId="1" xfId="0" applyNumberFormat="1" applyFont="1" applyFill="1" applyBorder="1" applyAlignment="1">
      <alignment horizontal="center" vertical="center"/>
    </xf>
    <xf numFmtId="167" fontId="4" fillId="4" borderId="11" xfId="0" applyNumberFormat="1" applyFont="1" applyFill="1" applyBorder="1" applyAlignment="1">
      <alignment horizontal="center" vertical="center"/>
    </xf>
    <xf numFmtId="167" fontId="4" fillId="4" borderId="3" xfId="0" applyNumberFormat="1" applyFont="1" applyFill="1" applyBorder="1" applyAlignment="1">
      <alignment horizontal="center" vertical="center"/>
    </xf>
    <xf numFmtId="2" fontId="4" fillId="4" borderId="3" xfId="0" applyNumberFormat="1" applyFont="1" applyFill="1" applyBorder="1" applyAlignment="1">
      <alignment horizontal="center" vertical="center"/>
    </xf>
    <xf numFmtId="167" fontId="3" fillId="4" borderId="3" xfId="0" applyNumberFormat="1" applyFont="1" applyFill="1" applyBorder="1" applyAlignment="1">
      <alignment horizontal="center" vertical="center"/>
    </xf>
    <xf numFmtId="167" fontId="4" fillId="4" borderId="10" xfId="0" applyNumberFormat="1" applyFont="1" applyFill="1" applyBorder="1" applyAlignment="1">
      <alignment horizontal="center" vertical="center"/>
    </xf>
    <xf numFmtId="167" fontId="0" fillId="0" borderId="0" xfId="0" applyNumberFormat="1" applyFill="1" applyBorder="1" applyAlignment="1">
      <alignment horizontal="center" vertical="center"/>
    </xf>
    <xf numFmtId="167" fontId="13" fillId="0" borderId="0" xfId="0" applyNumberFormat="1" applyFont="1" applyFill="1" applyBorder="1" applyAlignment="1">
      <alignment horizontal="center" vertical="center"/>
    </xf>
    <xf numFmtId="0" fontId="8" fillId="0" borderId="0" xfId="0" applyFont="1" applyBorder="1" applyAlignment="1">
      <alignment horizontal="center" vertical="center"/>
    </xf>
    <xf numFmtId="0" fontId="4" fillId="0" borderId="1" xfId="0" applyFont="1" applyBorder="1" applyAlignment="1">
      <alignment horizontal="center" vertical="center"/>
    </xf>
    <xf numFmtId="0" fontId="3"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4" borderId="3" xfId="0" applyFont="1" applyFill="1" applyBorder="1" applyAlignment="1">
      <alignment horizontal="center" vertical="center"/>
    </xf>
    <xf numFmtId="0" fontId="4" fillId="0" borderId="0" xfId="0" applyFont="1" applyBorder="1" applyAlignment="1">
      <alignment horizontal="center" vertical="center"/>
    </xf>
    <xf numFmtId="9" fontId="0" fillId="0" borderId="0" xfId="6" applyFont="1" applyFill="1" applyBorder="1" applyAlignment="1">
      <alignment horizontal="center" vertical="center"/>
    </xf>
    <xf numFmtId="167" fontId="3" fillId="5" borderId="15" xfId="0" applyNumberFormat="1" applyFont="1" applyFill="1" applyBorder="1" applyAlignment="1">
      <alignment horizontal="center" vertical="center" wrapText="1"/>
    </xf>
    <xf numFmtId="167" fontId="3" fillId="5" borderId="16" xfId="0" applyNumberFormat="1" applyFont="1" applyFill="1" applyBorder="1" applyAlignment="1">
      <alignment horizontal="center" vertical="center" wrapText="1"/>
    </xf>
    <xf numFmtId="0" fontId="4" fillId="5" borderId="17" xfId="0" applyFont="1" applyFill="1" applyBorder="1" applyAlignment="1">
      <alignment vertical="center"/>
    </xf>
    <xf numFmtId="0" fontId="4" fillId="5" borderId="18" xfId="0" applyFont="1" applyFill="1" applyBorder="1" applyAlignment="1">
      <alignment vertical="center"/>
    </xf>
    <xf numFmtId="167" fontId="4" fillId="0" borderId="1" xfId="0" applyNumberFormat="1" applyFont="1" applyFill="1" applyBorder="1" applyAlignment="1">
      <alignment horizontal="left" vertical="center"/>
    </xf>
    <xf numFmtId="0" fontId="2" fillId="0" borderId="0" xfId="12" applyFont="1" applyAlignment="1">
      <alignment horizontal="center" vertical="top"/>
    </xf>
    <xf numFmtId="0" fontId="2" fillId="0" borderId="0" xfId="12" applyFont="1"/>
    <xf numFmtId="0" fontId="2" fillId="0" borderId="0" xfId="12" applyFont="1" applyAlignment="1">
      <alignment horizontal="center"/>
    </xf>
    <xf numFmtId="166" fontId="2" fillId="0" borderId="0" xfId="12" applyNumberFormat="1" applyFont="1"/>
    <xf numFmtId="167" fontId="18" fillId="0" borderId="0" xfId="12" applyNumberFormat="1" applyFont="1"/>
    <xf numFmtId="167" fontId="2" fillId="0" borderId="0" xfId="12" applyNumberFormat="1"/>
    <xf numFmtId="0" fontId="2" fillId="0" borderId="0" xfId="12"/>
    <xf numFmtId="0" fontId="19" fillId="0" borderId="0" xfId="12" applyFont="1" applyBorder="1" applyAlignment="1">
      <alignment horizontal="left"/>
    </xf>
    <xf numFmtId="0" fontId="3" fillId="0" borderId="0" xfId="12" applyFont="1"/>
    <xf numFmtId="0" fontId="3" fillId="0" borderId="5" xfId="12" applyFont="1" applyBorder="1" applyAlignment="1">
      <alignment horizontal="center" vertical="top"/>
    </xf>
    <xf numFmtId="0" fontId="3" fillId="0" borderId="1" xfId="12" applyFont="1" applyBorder="1"/>
    <xf numFmtId="0" fontId="3" fillId="0" borderId="33" xfId="12" applyFont="1" applyBorder="1" applyAlignment="1">
      <alignment horizontal="center"/>
    </xf>
    <xf numFmtId="0" fontId="3" fillId="0" borderId="25" xfId="12" applyFont="1" applyBorder="1" applyAlignment="1">
      <alignment horizontal="center"/>
    </xf>
    <xf numFmtId="167" fontId="3" fillId="0" borderId="5" xfId="12" applyNumberFormat="1" applyFont="1" applyBorder="1" applyAlignment="1">
      <alignment horizontal="left"/>
    </xf>
    <xf numFmtId="167" fontId="3" fillId="0" borderId="1" xfId="12" applyNumberFormat="1" applyFont="1" applyBorder="1" applyAlignment="1">
      <alignment horizontal="center" vertical="center" wrapText="1"/>
    </xf>
    <xf numFmtId="167" fontId="3" fillId="0" borderId="1" xfId="12" applyNumberFormat="1" applyFont="1" applyBorder="1" applyAlignment="1">
      <alignment horizontal="left"/>
    </xf>
    <xf numFmtId="167" fontId="3" fillId="0" borderId="11" xfId="12" applyNumberFormat="1" applyFont="1" applyBorder="1" applyAlignment="1">
      <alignment horizontal="center" vertical="center" wrapText="1"/>
    </xf>
    <xf numFmtId="0" fontId="3" fillId="0" borderId="14" xfId="12" applyFont="1" applyBorder="1" applyAlignment="1">
      <alignment horizontal="center" vertical="top" wrapText="1"/>
    </xf>
    <xf numFmtId="0" fontId="3" fillId="0" borderId="34" xfId="12" applyFont="1" applyBorder="1" applyAlignment="1">
      <alignment vertical="center" wrapText="1"/>
    </xf>
    <xf numFmtId="167" fontId="3" fillId="0" borderId="2" xfId="12" applyNumberFormat="1" applyFont="1" applyBorder="1" applyAlignment="1">
      <alignment horizontal="center" vertical="center" wrapText="1"/>
    </xf>
    <xf numFmtId="167" fontId="3" fillId="0" borderId="34" xfId="12" applyNumberFormat="1" applyFont="1" applyBorder="1" applyAlignment="1">
      <alignment horizontal="center" vertical="center" wrapText="1"/>
    </xf>
    <xf numFmtId="167" fontId="3" fillId="0" borderId="12" xfId="12" applyNumberFormat="1" applyFont="1" applyBorder="1" applyAlignment="1">
      <alignment horizontal="center" vertical="center" wrapText="1"/>
    </xf>
    <xf numFmtId="167" fontId="3" fillId="0" borderId="14" xfId="12" applyNumberFormat="1" applyFont="1" applyBorder="1" applyAlignment="1">
      <alignment horizontal="center" vertical="center" wrapText="1"/>
    </xf>
    <xf numFmtId="167" fontId="20" fillId="0" borderId="2" xfId="12" applyNumberFormat="1" applyFont="1" applyBorder="1" applyAlignment="1">
      <alignment horizontal="center" vertical="center" wrapText="1"/>
    </xf>
    <xf numFmtId="0" fontId="3" fillId="0" borderId="13" xfId="12" applyFont="1" applyBorder="1" applyAlignment="1">
      <alignment horizontal="center" vertical="top" wrapText="1"/>
    </xf>
    <xf numFmtId="0" fontId="3" fillId="0" borderId="35" xfId="12" applyFont="1" applyBorder="1" applyAlignment="1">
      <alignment vertical="center" wrapText="1"/>
    </xf>
    <xf numFmtId="167" fontId="3" fillId="0" borderId="4" xfId="12" applyNumberFormat="1" applyFont="1" applyBorder="1" applyAlignment="1">
      <alignment horizontal="center" vertical="center" wrapText="1"/>
    </xf>
    <xf numFmtId="167" fontId="3" fillId="0" borderId="35" xfId="12" applyNumberFormat="1" applyFont="1" applyBorder="1" applyAlignment="1">
      <alignment horizontal="center" vertical="center" wrapText="1"/>
    </xf>
    <xf numFmtId="167" fontId="3" fillId="0" borderId="9" xfId="12" applyNumberFormat="1" applyFont="1" applyBorder="1" applyAlignment="1">
      <alignment horizontal="center" vertical="center" wrapText="1"/>
    </xf>
    <xf numFmtId="167" fontId="3" fillId="0" borderId="13" xfId="12" applyNumberFormat="1" applyFont="1" applyBorder="1" applyAlignment="1">
      <alignment horizontal="center" vertical="center" wrapText="1"/>
    </xf>
    <xf numFmtId="167" fontId="20" fillId="0" borderId="4" xfId="12" applyNumberFormat="1" applyFont="1" applyBorder="1" applyAlignment="1">
      <alignment horizontal="center" vertical="center" wrapText="1"/>
    </xf>
    <xf numFmtId="0" fontId="3" fillId="0" borderId="36" xfId="12" applyFont="1" applyBorder="1" applyAlignment="1">
      <alignment horizontal="center" vertical="top" wrapText="1"/>
    </xf>
    <xf numFmtId="0" fontId="5" fillId="0" borderId="37" xfId="12" applyFont="1" applyFill="1" applyBorder="1" applyAlignment="1">
      <alignment horizontal="left" vertical="top" wrapText="1"/>
    </xf>
    <xf numFmtId="167" fontId="4" fillId="0" borderId="37" xfId="12" applyNumberFormat="1" applyFont="1" applyBorder="1" applyAlignment="1">
      <alignment vertical="center" wrapText="1"/>
    </xf>
    <xf numFmtId="167" fontId="4" fillId="0" borderId="26" xfId="12" applyNumberFormat="1" applyFont="1" applyBorder="1" applyAlignment="1">
      <alignment vertical="center" wrapText="1"/>
    </xf>
    <xf numFmtId="167" fontId="4" fillId="0" borderId="38" xfId="12" applyNumberFormat="1" applyFont="1" applyBorder="1" applyAlignment="1">
      <alignment vertical="center" wrapText="1"/>
    </xf>
    <xf numFmtId="167" fontId="4" fillId="0" borderId="36" xfId="12" applyNumberFormat="1" applyFont="1" applyBorder="1" applyAlignment="1">
      <alignment vertical="center" wrapText="1"/>
    </xf>
    <xf numFmtId="10" fontId="4" fillId="0" borderId="37" xfId="13" applyNumberFormat="1" applyFont="1" applyBorder="1" applyAlignment="1">
      <alignment vertical="center" wrapText="1"/>
    </xf>
    <xf numFmtId="10" fontId="4" fillId="0" borderId="38" xfId="13" applyNumberFormat="1" applyFont="1" applyBorder="1" applyAlignment="1">
      <alignment vertical="center" wrapText="1"/>
    </xf>
    <xf numFmtId="167" fontId="4" fillId="0" borderId="7" xfId="12" applyNumberFormat="1" applyFont="1" applyBorder="1" applyAlignment="1">
      <alignment vertical="center" wrapText="1"/>
    </xf>
    <xf numFmtId="167" fontId="4" fillId="0" borderId="3" xfId="12" applyNumberFormat="1" applyFont="1" applyBorder="1" applyAlignment="1">
      <alignment vertical="center" wrapText="1"/>
    </xf>
    <xf numFmtId="0" fontId="3" fillId="0" borderId="0" xfId="12" applyFont="1" applyBorder="1"/>
    <xf numFmtId="0" fontId="3" fillId="5" borderId="5" xfId="12" applyFont="1" applyFill="1" applyBorder="1" applyAlignment="1">
      <alignment horizontal="center" vertical="top"/>
    </xf>
    <xf numFmtId="0" fontId="5" fillId="5" borderId="1" xfId="12" applyFont="1" applyFill="1" applyBorder="1" applyAlignment="1">
      <alignment horizontal="left" vertical="top" wrapText="1"/>
    </xf>
    <xf numFmtId="4" fontId="5" fillId="5" borderId="1" xfId="12" applyNumberFormat="1" applyFont="1" applyFill="1" applyBorder="1" applyAlignment="1">
      <alignment horizontal="right" vertical="top"/>
    </xf>
    <xf numFmtId="4" fontId="4" fillId="5" borderId="8" xfId="12" applyNumberFormat="1" applyFont="1" applyFill="1" applyBorder="1" applyAlignment="1">
      <alignment horizontal="right" vertical="top"/>
    </xf>
    <xf numFmtId="4" fontId="4" fillId="5" borderId="11" xfId="12" applyNumberFormat="1" applyFont="1" applyFill="1" applyBorder="1" applyAlignment="1">
      <alignment horizontal="right" vertical="top"/>
    </xf>
    <xf numFmtId="167" fontId="4" fillId="5" borderId="5" xfId="12" applyNumberFormat="1" applyFont="1" applyFill="1" applyBorder="1" applyAlignment="1">
      <alignment vertical="center" wrapText="1"/>
    </xf>
    <xf numFmtId="10" fontId="4" fillId="5" borderId="1" xfId="13" applyNumberFormat="1" applyFont="1" applyFill="1" applyBorder="1" applyAlignment="1">
      <alignment horizontal="right" vertical="top"/>
    </xf>
    <xf numFmtId="167" fontId="4" fillId="5" borderId="1" xfId="12" applyNumberFormat="1" applyFont="1" applyFill="1" applyBorder="1" applyAlignment="1">
      <alignment vertical="center" wrapText="1"/>
    </xf>
    <xf numFmtId="10" fontId="4" fillId="5" borderId="11" xfId="13" applyNumberFormat="1" applyFont="1" applyFill="1" applyBorder="1" applyAlignment="1">
      <alignment horizontal="right" vertical="top"/>
    </xf>
    <xf numFmtId="0" fontId="5" fillId="0" borderId="1" xfId="12" applyFont="1" applyFill="1" applyBorder="1" applyAlignment="1">
      <alignment horizontal="left" vertical="top" wrapText="1"/>
    </xf>
    <xf numFmtId="4" fontId="5" fillId="0" borderId="1" xfId="12" applyNumberFormat="1" applyFont="1" applyFill="1" applyBorder="1" applyAlignment="1">
      <alignment horizontal="right" vertical="top"/>
    </xf>
    <xf numFmtId="4" fontId="4" fillId="0" borderId="8" xfId="12" applyNumberFormat="1" applyFont="1" applyFill="1" applyBorder="1" applyAlignment="1">
      <alignment horizontal="right" vertical="top"/>
    </xf>
    <xf numFmtId="4" fontId="4" fillId="0" borderId="11" xfId="12" applyNumberFormat="1" applyFont="1" applyFill="1" applyBorder="1" applyAlignment="1">
      <alignment horizontal="right" vertical="top"/>
    </xf>
    <xf numFmtId="167" fontId="4" fillId="0" borderId="5" xfId="12" applyNumberFormat="1" applyFont="1" applyBorder="1" applyAlignment="1">
      <alignment vertical="center" wrapText="1"/>
    </xf>
    <xf numFmtId="10" fontId="5" fillId="0" borderId="1" xfId="13" applyNumberFormat="1" applyFont="1" applyFill="1" applyBorder="1" applyAlignment="1">
      <alignment horizontal="right" vertical="top"/>
    </xf>
    <xf numFmtId="167" fontId="4" fillId="0" borderId="1" xfId="12" applyNumberFormat="1" applyFont="1" applyBorder="1" applyAlignment="1">
      <alignment vertical="center" wrapText="1"/>
    </xf>
    <xf numFmtId="10" fontId="4" fillId="0" borderId="11" xfId="13" applyNumberFormat="1" applyFont="1" applyFill="1" applyBorder="1" applyAlignment="1">
      <alignment horizontal="right" vertical="top"/>
    </xf>
    <xf numFmtId="0" fontId="4" fillId="0" borderId="0" xfId="12" applyFont="1" applyBorder="1"/>
    <xf numFmtId="4" fontId="5" fillId="0" borderId="8" xfId="12" applyNumberFormat="1" applyFont="1" applyFill="1" applyBorder="1" applyAlignment="1">
      <alignment horizontal="right" vertical="top"/>
    </xf>
    <xf numFmtId="4" fontId="5" fillId="0" borderId="32" xfId="12" applyNumberFormat="1" applyFont="1" applyFill="1" applyBorder="1" applyAlignment="1">
      <alignment horizontal="right" vertical="top"/>
    </xf>
    <xf numFmtId="4" fontId="5" fillId="0" borderId="5" xfId="12" applyNumberFormat="1" applyFont="1" applyFill="1" applyBorder="1" applyAlignment="1">
      <alignment horizontal="right" vertical="top"/>
    </xf>
    <xf numFmtId="9" fontId="5" fillId="0" borderId="1" xfId="13" applyFont="1" applyFill="1" applyBorder="1" applyAlignment="1">
      <alignment horizontal="right" vertical="top"/>
    </xf>
    <xf numFmtId="9" fontId="5" fillId="0" borderId="11" xfId="13" applyFont="1" applyFill="1" applyBorder="1" applyAlignment="1">
      <alignment horizontal="right" vertical="top"/>
    </xf>
    <xf numFmtId="0" fontId="3" fillId="0" borderId="5" xfId="12" applyFont="1" applyBorder="1" applyAlignment="1">
      <alignment vertical="top"/>
    </xf>
    <xf numFmtId="0" fontId="3" fillId="3" borderId="1" xfId="12" applyFont="1" applyFill="1" applyBorder="1"/>
    <xf numFmtId="167" fontId="3" fillId="3" borderId="8" xfId="12" applyNumberFormat="1" applyFont="1" applyFill="1" applyBorder="1" applyAlignment="1">
      <alignment horizontal="right"/>
    </xf>
    <xf numFmtId="167" fontId="3" fillId="3" borderId="32" xfId="12" applyNumberFormat="1" applyFont="1" applyFill="1" applyBorder="1" applyAlignment="1">
      <alignment horizontal="center"/>
    </xf>
    <xf numFmtId="167" fontId="3" fillId="3" borderId="5" xfId="12" applyNumberFormat="1" applyFont="1" applyFill="1" applyBorder="1"/>
    <xf numFmtId="167" fontId="3" fillId="3" borderId="1" xfId="12" applyNumberFormat="1" applyFont="1" applyFill="1" applyBorder="1"/>
    <xf numFmtId="4" fontId="5" fillId="0" borderId="11" xfId="12" applyNumberFormat="1" applyFont="1" applyFill="1" applyBorder="1" applyAlignment="1">
      <alignment horizontal="right" vertical="top"/>
    </xf>
    <xf numFmtId="0" fontId="4" fillId="0" borderId="5" xfId="12" applyFont="1" applyFill="1" applyBorder="1" applyAlignment="1">
      <alignment vertical="top"/>
    </xf>
    <xf numFmtId="0" fontId="3" fillId="0" borderId="1" xfId="12" applyFont="1" applyFill="1" applyBorder="1"/>
    <xf numFmtId="0" fontId="4" fillId="0" borderId="8" xfId="12" applyFont="1" applyFill="1" applyBorder="1" applyAlignment="1">
      <alignment horizontal="center"/>
    </xf>
    <xf numFmtId="0" fontId="4" fillId="0" borderId="32" xfId="12" applyFont="1" applyFill="1" applyBorder="1" applyAlignment="1">
      <alignment horizontal="center"/>
    </xf>
    <xf numFmtId="167" fontId="4" fillId="0" borderId="5" xfId="12" applyNumberFormat="1" applyFont="1" applyFill="1" applyBorder="1"/>
    <xf numFmtId="167" fontId="4" fillId="0" borderId="1" xfId="12" applyNumberFormat="1" applyFont="1" applyFill="1" applyBorder="1"/>
    <xf numFmtId="167" fontId="3" fillId="0" borderId="1" xfId="12" applyNumberFormat="1" applyFont="1" applyFill="1" applyBorder="1"/>
    <xf numFmtId="10" fontId="3" fillId="0" borderId="11" xfId="13" applyNumberFormat="1" applyFont="1" applyFill="1" applyBorder="1"/>
    <xf numFmtId="0" fontId="4" fillId="0" borderId="0" xfId="12" applyFont="1" applyFill="1"/>
    <xf numFmtId="0" fontId="4" fillId="0" borderId="5" xfId="12" applyFont="1" applyBorder="1" applyAlignment="1">
      <alignment vertical="top"/>
    </xf>
    <xf numFmtId="0" fontId="4" fillId="0" borderId="32" xfId="12" applyFont="1" applyBorder="1" applyAlignment="1">
      <alignment horizontal="center"/>
    </xf>
    <xf numFmtId="10" fontId="3" fillId="3" borderId="1" xfId="14" applyNumberFormat="1" applyFont="1" applyFill="1" applyBorder="1"/>
    <xf numFmtId="10" fontId="3" fillId="3" borderId="11" xfId="13" applyNumberFormat="1" applyFont="1" applyFill="1" applyBorder="1"/>
    <xf numFmtId="0" fontId="4" fillId="0" borderId="0" xfId="12" applyFont="1"/>
    <xf numFmtId="0" fontId="4" fillId="0" borderId="8" xfId="12" applyFont="1" applyBorder="1" applyAlignment="1">
      <alignment horizontal="center"/>
    </xf>
    <xf numFmtId="167" fontId="4" fillId="0" borderId="5" xfId="12" applyNumberFormat="1" applyFont="1" applyBorder="1"/>
    <xf numFmtId="167" fontId="4" fillId="0" borderId="8" xfId="12" applyNumberFormat="1" applyFont="1" applyBorder="1"/>
    <xf numFmtId="0" fontId="4" fillId="0" borderId="39" xfId="12" applyFont="1" applyBorder="1"/>
    <xf numFmtId="0" fontId="4" fillId="0" borderId="14" xfId="12" applyFont="1" applyBorder="1" applyAlignment="1">
      <alignment vertical="top"/>
    </xf>
    <xf numFmtId="0" fontId="3" fillId="0" borderId="2" xfId="12" applyFont="1" applyBorder="1"/>
    <xf numFmtId="0" fontId="4" fillId="0" borderId="34" xfId="12" applyFont="1" applyBorder="1" applyAlignment="1">
      <alignment horizontal="center"/>
    </xf>
    <xf numFmtId="0" fontId="4" fillId="0" borderId="40" xfId="12" applyFont="1" applyBorder="1" applyAlignment="1">
      <alignment horizontal="center"/>
    </xf>
    <xf numFmtId="167" fontId="3" fillId="3" borderId="40" xfId="12" applyNumberFormat="1" applyFont="1" applyFill="1" applyBorder="1" applyAlignment="1">
      <alignment horizontal="center"/>
    </xf>
    <xf numFmtId="167" fontId="4" fillId="0" borderId="14" xfId="12" applyNumberFormat="1" applyFont="1" applyBorder="1"/>
    <xf numFmtId="167" fontId="4" fillId="0" borderId="2" xfId="12" applyNumberFormat="1" applyFont="1" applyBorder="1"/>
    <xf numFmtId="167" fontId="3" fillId="0" borderId="2" xfId="12" applyNumberFormat="1" applyFont="1" applyFill="1" applyBorder="1"/>
    <xf numFmtId="10" fontId="3" fillId="0" borderId="12" xfId="13" applyNumberFormat="1" applyFont="1" applyFill="1" applyBorder="1"/>
    <xf numFmtId="167" fontId="3" fillId="3" borderId="4" xfId="12" applyNumberFormat="1" applyFont="1" applyFill="1" applyBorder="1"/>
    <xf numFmtId="10" fontId="3" fillId="3" borderId="9" xfId="13" applyNumberFormat="1" applyFont="1" applyFill="1" applyBorder="1"/>
    <xf numFmtId="166" fontId="2" fillId="0" borderId="0" xfId="12" applyNumberFormat="1" applyFont="1" applyBorder="1"/>
    <xf numFmtId="0" fontId="13" fillId="0" borderId="0" xfId="12" applyFont="1" applyBorder="1" applyAlignment="1">
      <alignment horizontal="center" vertical="center"/>
    </xf>
    <xf numFmtId="0" fontId="3" fillId="5" borderId="36" xfId="12" applyFont="1" applyFill="1" applyBorder="1" applyAlignment="1">
      <alignment horizontal="center" vertical="top"/>
    </xf>
    <xf numFmtId="0" fontId="3" fillId="0" borderId="36" xfId="12" applyFont="1" applyFill="1" applyBorder="1" applyAlignment="1">
      <alignment horizontal="center" vertical="top"/>
    </xf>
    <xf numFmtId="0" fontId="4" fillId="0" borderId="1" xfId="0" applyFont="1" applyFill="1" applyBorder="1" applyAlignment="1">
      <alignment horizontal="center"/>
    </xf>
    <xf numFmtId="4" fontId="4" fillId="0" borderId="1" xfId="0" applyNumberFormat="1" applyFont="1" applyFill="1" applyBorder="1" applyAlignment="1">
      <alignment horizontal="center"/>
    </xf>
    <xf numFmtId="0" fontId="4" fillId="0" borderId="1" xfId="0" applyFont="1" applyBorder="1" applyAlignment="1">
      <alignment horizontal="center"/>
    </xf>
    <xf numFmtId="4" fontId="4" fillId="0" borderId="1" xfId="0" applyNumberFormat="1" applyFont="1" applyBorder="1" applyAlignment="1">
      <alignment horizontal="center"/>
    </xf>
    <xf numFmtId="166" fontId="4" fillId="0" borderId="0" xfId="0" applyNumberFormat="1" applyFont="1" applyBorder="1" applyAlignment="1">
      <alignment horizontal="center" vertical="center"/>
    </xf>
    <xf numFmtId="167" fontId="4" fillId="0" borderId="0" xfId="0" applyNumberFormat="1" applyFont="1" applyBorder="1" applyAlignment="1">
      <alignment horizontal="center" vertical="center"/>
    </xf>
    <xf numFmtId="2" fontId="4" fillId="0" borderId="0" xfId="0" applyNumberFormat="1" applyFont="1" applyBorder="1" applyAlignment="1">
      <alignment horizontal="center" vertical="center"/>
    </xf>
    <xf numFmtId="167" fontId="4" fillId="0" borderId="39" xfId="0" applyNumberFormat="1" applyFont="1" applyBorder="1" applyAlignment="1">
      <alignment horizontal="center" vertical="center"/>
    </xf>
    <xf numFmtId="4" fontId="4" fillId="0" borderId="6" xfId="0" applyNumberFormat="1" applyFont="1" applyFill="1" applyBorder="1" applyAlignment="1">
      <alignment horizontal="center"/>
    </xf>
    <xf numFmtId="4" fontId="5" fillId="0" borderId="1" xfId="0" applyNumberFormat="1" applyFont="1" applyFill="1" applyBorder="1" applyAlignment="1">
      <alignment horizontal="center"/>
    </xf>
    <xf numFmtId="4" fontId="4" fillId="0" borderId="11" xfId="0" applyNumberFormat="1" applyFont="1" applyFill="1" applyBorder="1" applyAlignment="1">
      <alignment horizontal="center"/>
    </xf>
    <xf numFmtId="0" fontId="7" fillId="0" borderId="6" xfId="0" applyFont="1" applyFill="1" applyBorder="1" applyAlignment="1">
      <alignment horizontal="left" wrapText="1"/>
    </xf>
    <xf numFmtId="0" fontId="3" fillId="0" borderId="3" xfId="0" applyFont="1" applyFill="1" applyBorder="1" applyAlignment="1">
      <alignment horizontal="center" wrapText="1"/>
    </xf>
    <xf numFmtId="166" fontId="3" fillId="0" borderId="3" xfId="0" applyNumberFormat="1" applyFont="1" applyFill="1" applyBorder="1" applyAlignment="1">
      <alignment horizontal="center" wrapText="1"/>
    </xf>
    <xf numFmtId="167" fontId="3" fillId="0" borderId="3" xfId="0" applyNumberFormat="1" applyFont="1" applyFill="1" applyBorder="1" applyAlignment="1">
      <alignment horizontal="center" wrapText="1"/>
    </xf>
    <xf numFmtId="167" fontId="3" fillId="0" borderId="3" xfId="0" applyNumberFormat="1" applyFont="1" applyFill="1" applyBorder="1" applyAlignment="1">
      <alignment horizontal="center"/>
    </xf>
    <xf numFmtId="167" fontId="3" fillId="0" borderId="10" xfId="0" applyNumberFormat="1" applyFont="1" applyFill="1" applyBorder="1" applyAlignment="1">
      <alignment horizontal="center"/>
    </xf>
    <xf numFmtId="0" fontId="3" fillId="0" borderId="6" xfId="0" applyFont="1" applyFill="1" applyBorder="1" applyAlignment="1">
      <alignment horizontal="left" wrapText="1"/>
    </xf>
    <xf numFmtId="0" fontId="4" fillId="0" borderId="6" xfId="0" applyFont="1" applyFill="1" applyBorder="1" applyAlignment="1">
      <alignment horizontal="left" wrapText="1"/>
    </xf>
    <xf numFmtId="4" fontId="4" fillId="0" borderId="8" xfId="0" applyNumberFormat="1" applyFont="1" applyFill="1" applyBorder="1" applyAlignment="1">
      <alignment horizontal="center"/>
    </xf>
    <xf numFmtId="0" fontId="4" fillId="0" borderId="6" xfId="0" applyFont="1" applyFill="1" applyBorder="1" applyAlignment="1"/>
    <xf numFmtId="4" fontId="3" fillId="3" borderId="1" xfId="0" applyNumberFormat="1" applyFont="1" applyFill="1" applyBorder="1" applyAlignment="1">
      <alignment horizontal="center"/>
    </xf>
    <xf numFmtId="4" fontId="3" fillId="0" borderId="11" xfId="0" applyNumberFormat="1" applyFont="1" applyFill="1" applyBorder="1" applyAlignment="1">
      <alignment horizontal="center"/>
    </xf>
    <xf numFmtId="0" fontId="4" fillId="2" borderId="1" xfId="0" applyFont="1" applyFill="1" applyBorder="1" applyAlignment="1">
      <alignment horizontal="center"/>
    </xf>
    <xf numFmtId="4" fontId="4" fillId="2" borderId="1" xfId="0" applyNumberFormat="1" applyFont="1" applyFill="1" applyBorder="1" applyAlignment="1">
      <alignment horizontal="center"/>
    </xf>
    <xf numFmtId="4" fontId="3" fillId="0" borderId="1" xfId="0" applyNumberFormat="1" applyFont="1" applyFill="1" applyBorder="1" applyAlignment="1">
      <alignment horizontal="center"/>
    </xf>
    <xf numFmtId="4" fontId="4" fillId="2" borderId="11" xfId="0" applyNumberFormat="1" applyFont="1" applyFill="1" applyBorder="1" applyAlignment="1">
      <alignment horizontal="center"/>
    </xf>
    <xf numFmtId="0" fontId="11" fillId="0" borderId="1" xfId="0" applyFont="1" applyFill="1" applyBorder="1" applyAlignment="1">
      <alignment horizontal="center"/>
    </xf>
    <xf numFmtId="4" fontId="11" fillId="0" borderId="1" xfId="0" applyNumberFormat="1" applyFont="1" applyFill="1" applyBorder="1" applyAlignment="1">
      <alignment horizontal="center"/>
    </xf>
    <xf numFmtId="4" fontId="6" fillId="0" borderId="1" xfId="0" applyNumberFormat="1" applyFont="1" applyFill="1" applyBorder="1" applyAlignment="1">
      <alignment horizontal="center"/>
    </xf>
    <xf numFmtId="0" fontId="4" fillId="0" borderId="6" xfId="0" applyFont="1" applyBorder="1" applyAlignment="1">
      <alignment horizontal="left" wrapText="1"/>
    </xf>
    <xf numFmtId="4" fontId="5" fillId="0" borderId="1" xfId="0" applyNumberFormat="1" applyFont="1" applyBorder="1" applyAlignment="1">
      <alignment horizontal="center"/>
    </xf>
    <xf numFmtId="4" fontId="4" fillId="0" borderId="11" xfId="0" applyNumberFormat="1" applyFont="1" applyBorder="1" applyAlignment="1">
      <alignment horizontal="center"/>
    </xf>
    <xf numFmtId="0" fontId="4" fillId="0" borderId="6" xfId="0" applyFont="1" applyBorder="1" applyAlignment="1"/>
    <xf numFmtId="4" fontId="3" fillId="0" borderId="1" xfId="10" applyNumberFormat="1" applyFont="1" applyBorder="1" applyAlignment="1">
      <alignment horizontal="center"/>
    </xf>
    <xf numFmtId="0" fontId="4" fillId="0" borderId="1" xfId="0" applyFont="1" applyFill="1" applyBorder="1" applyAlignment="1">
      <alignment horizontal="left" wrapText="1"/>
    </xf>
    <xf numFmtId="0" fontId="4" fillId="0" borderId="1" xfId="0" applyFont="1" applyBorder="1" applyAlignment="1"/>
    <xf numFmtId="0" fontId="3" fillId="0" borderId="1" xfId="0" applyFont="1" applyFill="1" applyBorder="1" applyAlignment="1">
      <alignment horizontal="left" wrapText="1"/>
    </xf>
    <xf numFmtId="4" fontId="11" fillId="0" borderId="8" xfId="0" applyNumberFormat="1" applyFont="1" applyFill="1" applyBorder="1" applyAlignment="1">
      <alignment horizontal="center"/>
    </xf>
    <xf numFmtId="4" fontId="4" fillId="2" borderId="8" xfId="0" applyNumberFormat="1" applyFont="1" applyFill="1" applyBorder="1" applyAlignment="1">
      <alignment horizontal="center"/>
    </xf>
    <xf numFmtId="4" fontId="3" fillId="0" borderId="1" xfId="0" applyNumberFormat="1" applyFont="1" applyBorder="1" applyAlignment="1">
      <alignment horizontal="center"/>
    </xf>
    <xf numFmtId="0" fontId="3" fillId="0" borderId="1" xfId="0" applyFont="1" applyBorder="1" applyAlignment="1"/>
    <xf numFmtId="0" fontId="3" fillId="3" borderId="1" xfId="0" applyFont="1" applyFill="1" applyBorder="1" applyAlignment="1"/>
    <xf numFmtId="0" fontId="3" fillId="3" borderId="1" xfId="0" applyFont="1" applyFill="1" applyBorder="1" applyAlignment="1">
      <alignment horizontal="center"/>
    </xf>
    <xf numFmtId="4" fontId="4" fillId="4" borderId="11" xfId="0" applyNumberFormat="1" applyFont="1" applyFill="1" applyBorder="1" applyAlignment="1">
      <alignment horizontal="center"/>
    </xf>
    <xf numFmtId="0" fontId="3" fillId="0" borderId="5" xfId="0" applyFont="1" applyBorder="1" applyAlignment="1">
      <alignment horizontal="center"/>
    </xf>
    <xf numFmtId="0" fontId="4" fillId="0" borderId="5" xfId="0" applyFont="1" applyFill="1" applyBorder="1" applyAlignment="1">
      <alignment horizontal="center"/>
    </xf>
    <xf numFmtId="0" fontId="4" fillId="0" borderId="5" xfId="0" applyFont="1" applyBorder="1" applyAlignment="1">
      <alignment horizontal="center"/>
    </xf>
    <xf numFmtId="0" fontId="3" fillId="0" borderId="5" xfId="0" applyFont="1" applyFill="1" applyBorder="1" applyAlignment="1">
      <alignment horizontal="center"/>
    </xf>
    <xf numFmtId="167" fontId="4" fillId="0" borderId="32" xfId="12" applyNumberFormat="1" applyFont="1" applyFill="1" applyBorder="1" applyAlignment="1">
      <alignment horizontal="center"/>
    </xf>
    <xf numFmtId="0" fontId="3" fillId="0" borderId="0" xfId="12" applyFont="1" applyFill="1" applyBorder="1"/>
    <xf numFmtId="10" fontId="3" fillId="0" borderId="0" xfId="12" applyNumberFormat="1" applyFont="1" applyBorder="1"/>
    <xf numFmtId="0" fontId="3" fillId="0" borderId="36" xfId="12" applyFont="1" applyBorder="1" applyAlignment="1">
      <alignment horizontal="center" vertical="top"/>
    </xf>
    <xf numFmtId="0" fontId="3" fillId="0" borderId="37" xfId="12" applyFont="1" applyBorder="1"/>
    <xf numFmtId="0" fontId="3" fillId="0" borderId="37" xfId="12" applyFont="1" applyBorder="1" applyAlignment="1">
      <alignment horizontal="center"/>
    </xf>
    <xf numFmtId="0" fontId="3" fillId="0" borderId="27" xfId="12" applyFont="1" applyBorder="1" applyAlignment="1">
      <alignment horizontal="center"/>
    </xf>
    <xf numFmtId="167" fontId="3" fillId="0" borderId="42" xfId="12" applyNumberFormat="1" applyFont="1" applyBorder="1" applyAlignment="1">
      <alignment horizontal="left"/>
    </xf>
    <xf numFmtId="167" fontId="3" fillId="0" borderId="27" xfId="12" applyNumberFormat="1" applyFont="1" applyBorder="1" applyAlignment="1">
      <alignment horizontal="left"/>
    </xf>
    <xf numFmtId="167" fontId="3" fillId="0" borderId="27" xfId="12" applyNumberFormat="1" applyFont="1" applyBorder="1"/>
    <xf numFmtId="167" fontId="3" fillId="0" borderId="43" xfId="12" applyNumberFormat="1" applyFont="1" applyBorder="1"/>
    <xf numFmtId="0" fontId="3" fillId="0" borderId="19" xfId="0" applyFont="1" applyBorder="1" applyAlignment="1">
      <alignment horizontal="left"/>
    </xf>
    <xf numFmtId="0" fontId="3" fillId="0" borderId="20" xfId="0" applyFont="1" applyBorder="1" applyAlignment="1">
      <alignment horizontal="left"/>
    </xf>
    <xf numFmtId="0" fontId="3" fillId="5" borderId="21"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166" fontId="3" fillId="5" borderId="21" xfId="0" applyNumberFormat="1" applyFont="1" applyFill="1" applyBorder="1" applyAlignment="1">
      <alignment horizontal="center" vertical="center" wrapText="1"/>
    </xf>
    <xf numFmtId="166" fontId="3" fillId="5" borderId="22" xfId="0" applyNumberFormat="1" applyFont="1" applyFill="1" applyBorder="1" applyAlignment="1">
      <alignment horizontal="center" vertical="center" wrapText="1"/>
    </xf>
    <xf numFmtId="4" fontId="4" fillId="0" borderId="23" xfId="0" applyNumberFormat="1" applyFont="1" applyFill="1" applyBorder="1" applyAlignment="1">
      <alignment horizontal="center" vertical="center"/>
    </xf>
    <xf numFmtId="4" fontId="4" fillId="0" borderId="24" xfId="0" applyNumberFormat="1" applyFont="1" applyFill="1" applyBorder="1" applyAlignment="1">
      <alignment horizontal="center" vertical="center"/>
    </xf>
    <xf numFmtId="4" fontId="4" fillId="0" borderId="25" xfId="0" applyNumberFormat="1" applyFont="1" applyFill="1" applyBorder="1" applyAlignment="1">
      <alignment horizontal="center" vertical="center"/>
    </xf>
    <xf numFmtId="4" fontId="4" fillId="0" borderId="26" xfId="0" applyNumberFormat="1" applyFont="1" applyFill="1" applyBorder="1" applyAlignment="1">
      <alignment horizontal="center" vertical="center"/>
    </xf>
    <xf numFmtId="4" fontId="4" fillId="0" borderId="27" xfId="0" applyNumberFormat="1" applyFont="1" applyFill="1" applyBorder="1" applyAlignment="1">
      <alignment horizontal="center" vertical="center"/>
    </xf>
    <xf numFmtId="4" fontId="4" fillId="0" borderId="28" xfId="0" applyNumberFormat="1" applyFont="1" applyFill="1" applyBorder="1" applyAlignment="1">
      <alignment horizontal="center" vertical="center"/>
    </xf>
    <xf numFmtId="167" fontId="3" fillId="5" borderId="29" xfId="0" applyNumberFormat="1" applyFont="1" applyFill="1" applyBorder="1" applyAlignment="1">
      <alignment horizontal="center" vertical="center"/>
    </xf>
    <xf numFmtId="167" fontId="3" fillId="5" borderId="30" xfId="0" applyNumberFormat="1" applyFont="1" applyFill="1" applyBorder="1" applyAlignment="1">
      <alignment horizontal="center" vertical="center"/>
    </xf>
    <xf numFmtId="167" fontId="3" fillId="5" borderId="31" xfId="0" applyNumberFormat="1" applyFont="1" applyFill="1" applyBorder="1" applyAlignment="1">
      <alignment horizontal="center" vertical="center"/>
    </xf>
    <xf numFmtId="0" fontId="25" fillId="4" borderId="44" xfId="12" applyFont="1" applyFill="1" applyBorder="1" applyAlignment="1">
      <alignment horizontal="center"/>
    </xf>
    <xf numFmtId="0" fontId="25" fillId="4" borderId="45" xfId="12" applyFont="1" applyFill="1" applyBorder="1" applyAlignment="1">
      <alignment horizontal="center"/>
    </xf>
    <xf numFmtId="0" fontId="25" fillId="4" borderId="46" xfId="12" applyFont="1" applyFill="1" applyBorder="1" applyAlignment="1">
      <alignment horizontal="center"/>
    </xf>
    <xf numFmtId="167" fontId="4" fillId="0" borderId="0" xfId="0" applyNumberFormat="1" applyFont="1" applyFill="1" applyAlignment="1">
      <alignment horizontal="right" vertical="top"/>
    </xf>
    <xf numFmtId="0" fontId="4" fillId="0" borderId="0" xfId="0" applyFont="1" applyFill="1" applyBorder="1"/>
    <xf numFmtId="0" fontId="4" fillId="0" borderId="0" xfId="0" applyFont="1" applyFill="1" applyAlignment="1"/>
    <xf numFmtId="0" fontId="3" fillId="0" borderId="28" xfId="0" applyFont="1" applyFill="1" applyBorder="1" applyAlignment="1">
      <alignment horizontal="left" wrapText="1"/>
    </xf>
    <xf numFmtId="0" fontId="3" fillId="0" borderId="37" xfId="0" applyFont="1" applyFill="1" applyBorder="1" applyAlignment="1">
      <alignment horizontal="center" wrapText="1"/>
    </xf>
    <xf numFmtId="166" fontId="3" fillId="0" borderId="37" xfId="0" applyNumberFormat="1" applyFont="1" applyFill="1" applyBorder="1" applyAlignment="1">
      <alignment horizontal="center" wrapText="1"/>
    </xf>
    <xf numFmtId="167" fontId="3" fillId="0" borderId="37" xfId="0" applyNumberFormat="1" applyFont="1" applyFill="1" applyBorder="1" applyAlignment="1">
      <alignment horizontal="center" wrapText="1"/>
    </xf>
    <xf numFmtId="167" fontId="3" fillId="0" borderId="37" xfId="0" applyNumberFormat="1" applyFont="1" applyFill="1" applyBorder="1" applyAlignment="1">
      <alignment horizontal="center"/>
    </xf>
    <xf numFmtId="167" fontId="3" fillId="0" borderId="38" xfId="0" applyNumberFormat="1" applyFont="1" applyFill="1" applyBorder="1" applyAlignment="1">
      <alignment horizontal="center"/>
    </xf>
    <xf numFmtId="0" fontId="26" fillId="6" borderId="41" xfId="0" applyFont="1" applyFill="1" applyBorder="1" applyAlignment="1">
      <alignment horizontal="left" wrapText="1"/>
    </xf>
    <xf numFmtId="0" fontId="26" fillId="6" borderId="2" xfId="0" applyFont="1" applyFill="1" applyBorder="1" applyAlignment="1">
      <alignment horizontal="center"/>
    </xf>
    <xf numFmtId="4" fontId="26" fillId="6" borderId="2" xfId="0" applyNumberFormat="1" applyFont="1" applyFill="1" applyBorder="1" applyAlignment="1">
      <alignment horizontal="center"/>
    </xf>
    <xf numFmtId="4" fontId="26" fillId="6" borderId="41" xfId="0" applyNumberFormat="1" applyFont="1" applyFill="1" applyBorder="1" applyAlignment="1">
      <alignment horizontal="center"/>
    </xf>
    <xf numFmtId="4" fontId="26" fillId="6" borderId="12" xfId="0" applyNumberFormat="1" applyFont="1" applyFill="1" applyBorder="1" applyAlignment="1">
      <alignment horizontal="center"/>
    </xf>
    <xf numFmtId="0" fontId="24" fillId="6" borderId="14" xfId="0" applyFont="1" applyFill="1" applyBorder="1" applyAlignment="1">
      <alignment horizontal="left"/>
    </xf>
    <xf numFmtId="0" fontId="3" fillId="4" borderId="6" xfId="0" applyFont="1" applyFill="1" applyBorder="1" applyAlignment="1">
      <alignment horizontal="left" wrapText="1"/>
    </xf>
    <xf numFmtId="0" fontId="24" fillId="6" borderId="47" xfId="0" applyFont="1" applyFill="1" applyBorder="1" applyAlignment="1">
      <alignment horizontal="left"/>
    </xf>
    <xf numFmtId="0" fontId="26" fillId="6" borderId="49" xfId="0" applyFont="1" applyFill="1" applyBorder="1" applyAlignment="1">
      <alignment horizontal="left" wrapText="1"/>
    </xf>
    <xf numFmtId="0" fontId="26" fillId="6" borderId="50" xfId="0" applyFont="1" applyFill="1" applyBorder="1" applyAlignment="1">
      <alignment horizontal="center"/>
    </xf>
    <xf numFmtId="4" fontId="26" fillId="6" borderId="50" xfId="0" applyNumberFormat="1" applyFont="1" applyFill="1" applyBorder="1" applyAlignment="1">
      <alignment horizontal="center"/>
    </xf>
    <xf numFmtId="4" fontId="26" fillId="6" borderId="49" xfId="0" applyNumberFormat="1" applyFont="1" applyFill="1" applyBorder="1" applyAlignment="1">
      <alignment horizontal="center"/>
    </xf>
    <xf numFmtId="4" fontId="26" fillId="6" borderId="48" xfId="0" applyNumberFormat="1" applyFont="1" applyFill="1" applyBorder="1" applyAlignment="1">
      <alignment horizontal="center"/>
    </xf>
    <xf numFmtId="0" fontId="4" fillId="0" borderId="44" xfId="0" applyFont="1" applyFill="1" applyBorder="1" applyAlignment="1">
      <alignment horizontal="center"/>
    </xf>
    <xf numFmtId="0" fontId="4" fillId="0" borderId="45" xfId="0" applyFont="1" applyFill="1" applyBorder="1" applyAlignment="1">
      <alignment horizontal="center"/>
    </xf>
    <xf numFmtId="0" fontId="4" fillId="0" borderId="45" xfId="0" applyFont="1" applyFill="1" applyBorder="1" applyAlignment="1">
      <alignment horizontal="left" wrapText="1"/>
    </xf>
    <xf numFmtId="4" fontId="4" fillId="0" borderId="45" xfId="0" applyNumberFormat="1" applyFont="1" applyFill="1" applyBorder="1" applyAlignment="1">
      <alignment horizontal="center"/>
    </xf>
    <xf numFmtId="4" fontId="5" fillId="0" borderId="45" xfId="0" applyNumberFormat="1" applyFont="1" applyFill="1" applyBorder="1" applyAlignment="1">
      <alignment horizontal="center"/>
    </xf>
    <xf numFmtId="4" fontId="4" fillId="0" borderId="46" xfId="0" applyNumberFormat="1" applyFont="1" applyFill="1" applyBorder="1" applyAlignment="1">
      <alignment horizontal="center"/>
    </xf>
    <xf numFmtId="3" fontId="4" fillId="0" borderId="8" xfId="0" applyNumberFormat="1" applyFont="1" applyFill="1" applyBorder="1" applyAlignment="1">
      <alignment horizontal="center"/>
    </xf>
    <xf numFmtId="0" fontId="28" fillId="6" borderId="3" xfId="0" applyFont="1" applyFill="1" applyBorder="1"/>
    <xf numFmtId="0" fontId="26" fillId="6" borderId="3" xfId="0" applyFont="1" applyFill="1" applyBorder="1" applyAlignment="1">
      <alignment horizontal="center" vertical="center"/>
    </xf>
    <xf numFmtId="166" fontId="26" fillId="6" borderId="3" xfId="0" applyNumberFormat="1" applyFont="1" applyFill="1" applyBorder="1" applyAlignment="1">
      <alignment horizontal="center" vertical="center"/>
    </xf>
    <xf numFmtId="167" fontId="26" fillId="6" borderId="3" xfId="0" applyNumberFormat="1" applyFont="1" applyFill="1" applyBorder="1" applyAlignment="1">
      <alignment horizontal="center" vertical="center"/>
    </xf>
    <xf numFmtId="2" fontId="26" fillId="6" borderId="3" xfId="0" applyNumberFormat="1" applyFont="1" applyFill="1" applyBorder="1" applyAlignment="1">
      <alignment horizontal="center" vertical="center"/>
    </xf>
    <xf numFmtId="167" fontId="27" fillId="6" borderId="3" xfId="0" applyNumberFormat="1" applyFont="1" applyFill="1" applyBorder="1" applyAlignment="1">
      <alignment horizontal="center" vertical="center"/>
    </xf>
    <xf numFmtId="167" fontId="26" fillId="6" borderId="10" xfId="0" applyNumberFormat="1" applyFont="1" applyFill="1" applyBorder="1" applyAlignment="1">
      <alignment horizontal="center" vertical="center"/>
    </xf>
    <xf numFmtId="0" fontId="27" fillId="6" borderId="35" xfId="12" applyFont="1" applyFill="1" applyBorder="1" applyAlignment="1">
      <alignment vertical="center" wrapText="1"/>
    </xf>
    <xf numFmtId="0" fontId="3" fillId="7" borderId="36" xfId="12" applyFont="1" applyFill="1" applyBorder="1" applyAlignment="1">
      <alignment horizontal="center" vertical="top" wrapText="1"/>
    </xf>
    <xf numFmtId="0" fontId="7" fillId="7" borderId="1" xfId="12" applyFont="1" applyFill="1" applyBorder="1" applyAlignment="1">
      <alignment horizontal="left" vertical="top" wrapText="1"/>
    </xf>
    <xf numFmtId="0" fontId="25" fillId="4" borderId="0" xfId="12" applyFont="1" applyFill="1" applyBorder="1" applyAlignment="1">
      <alignment horizontal="center"/>
    </xf>
    <xf numFmtId="167" fontId="22" fillId="3" borderId="1" xfId="0" applyNumberFormat="1" applyFont="1" applyFill="1" applyBorder="1" applyAlignment="1">
      <alignment horizontal="center" vertical="center"/>
    </xf>
    <xf numFmtId="2" fontId="23" fillId="0" borderId="1" xfId="0" applyNumberFormat="1" applyFont="1" applyFill="1" applyBorder="1" applyAlignment="1">
      <alignment horizontal="center" vertical="top"/>
    </xf>
    <xf numFmtId="2" fontId="29" fillId="0" borderId="1" xfId="0" applyNumberFormat="1"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166" fontId="2" fillId="0" borderId="0" xfId="0" applyNumberFormat="1" applyFont="1" applyBorder="1" applyAlignment="1">
      <alignment horizontal="center" vertical="center"/>
    </xf>
    <xf numFmtId="0" fontId="9" fillId="0" borderId="0" xfId="0" applyFont="1" applyBorder="1" applyAlignment="1">
      <alignment horizontal="left" vertical="center"/>
    </xf>
    <xf numFmtId="0" fontId="21" fillId="0" borderId="0" xfId="0" applyFont="1" applyBorder="1" applyAlignment="1">
      <alignment vertical="center"/>
    </xf>
    <xf numFmtId="49" fontId="21" fillId="0" borderId="0" xfId="0" applyNumberFormat="1" applyFont="1" applyBorder="1" applyAlignment="1">
      <alignment vertical="center"/>
    </xf>
    <xf numFmtId="0" fontId="21" fillId="0" borderId="0" xfId="0" applyFont="1" applyBorder="1" applyAlignment="1">
      <alignment horizontal="center" vertical="center"/>
    </xf>
    <xf numFmtId="166" fontId="21" fillId="0" borderId="0" xfId="0" applyNumberFormat="1" applyFont="1" applyBorder="1" applyAlignment="1">
      <alignment horizontal="center" vertical="center"/>
    </xf>
    <xf numFmtId="167" fontId="21" fillId="0" borderId="0" xfId="0" applyNumberFormat="1" applyFont="1" applyBorder="1" applyAlignment="1">
      <alignment horizontal="center" vertical="center"/>
    </xf>
    <xf numFmtId="49" fontId="21" fillId="0" borderId="0" xfId="0" applyNumberFormat="1" applyFont="1" applyBorder="1" applyAlignment="1">
      <alignment horizontal="left" vertical="center"/>
    </xf>
    <xf numFmtId="0" fontId="22" fillId="5" borderId="17" xfId="0" applyFont="1" applyFill="1" applyBorder="1" applyAlignment="1">
      <alignment vertical="center"/>
    </xf>
    <xf numFmtId="0" fontId="3" fillId="0" borderId="53" xfId="0" applyFont="1" applyBorder="1" applyAlignment="1">
      <alignment horizontal="center" vertical="center"/>
    </xf>
    <xf numFmtId="0" fontId="3" fillId="5" borderId="54" xfId="0" applyFont="1" applyFill="1" applyBorder="1" applyAlignment="1">
      <alignment horizontal="center" vertical="center"/>
    </xf>
    <xf numFmtId="0" fontId="3" fillId="0" borderId="7" xfId="0" applyFont="1" applyFill="1" applyBorder="1" applyAlignment="1">
      <alignment horizontal="center" wrapText="1"/>
    </xf>
    <xf numFmtId="2" fontId="4" fillId="2" borderId="5" xfId="0" applyNumberFormat="1" applyFont="1" applyFill="1" applyBorder="1" applyAlignment="1">
      <alignment horizontal="center"/>
    </xf>
    <xf numFmtId="0" fontId="3" fillId="4" borderId="5" xfId="0" applyFont="1" applyFill="1" applyBorder="1" applyAlignment="1">
      <alignment horizontal="center"/>
    </xf>
    <xf numFmtId="0" fontId="4" fillId="4" borderId="7" xfId="0" applyFont="1" applyFill="1" applyBorder="1" applyAlignment="1">
      <alignment horizontal="center" vertical="center"/>
    </xf>
    <xf numFmtId="0" fontId="4" fillId="0" borderId="5" xfId="0" applyFont="1" applyBorder="1" applyAlignment="1">
      <alignment horizontal="center" vertical="center"/>
    </xf>
    <xf numFmtId="166" fontId="3" fillId="3" borderId="5" xfId="0" applyNumberFormat="1" applyFont="1" applyFill="1" applyBorder="1" applyAlignment="1">
      <alignment horizontal="center" vertical="center"/>
    </xf>
    <xf numFmtId="0" fontId="4" fillId="0" borderId="14" xfId="0" applyFont="1" applyBorder="1" applyAlignment="1">
      <alignment horizontal="center" vertical="center"/>
    </xf>
    <xf numFmtId="0" fontId="3" fillId="0" borderId="36" xfId="0" applyFont="1" applyFill="1" applyBorder="1" applyAlignment="1">
      <alignment horizontal="center" wrapText="1"/>
    </xf>
    <xf numFmtId="166" fontId="3" fillId="3" borderId="5" xfId="0" applyNumberFormat="1" applyFont="1" applyFill="1" applyBorder="1" applyAlignment="1">
      <alignment horizontal="center"/>
    </xf>
    <xf numFmtId="0" fontId="4" fillId="0" borderId="51" xfId="0" applyFont="1" applyBorder="1" applyAlignment="1">
      <alignment horizontal="center" vertical="center"/>
    </xf>
    <xf numFmtId="0" fontId="26" fillId="6" borderId="7" xfId="0" applyFont="1" applyFill="1" applyBorder="1" applyAlignment="1">
      <alignment horizontal="center" vertical="center"/>
    </xf>
    <xf numFmtId="0" fontId="4" fillId="0" borderId="7" xfId="0" applyFont="1" applyBorder="1" applyAlignment="1">
      <alignment horizontal="center" vertical="center"/>
    </xf>
    <xf numFmtId="0" fontId="22" fillId="5" borderId="52" xfId="0" applyFont="1" applyFill="1" applyBorder="1" applyAlignment="1">
      <alignment horizontal="left" vertical="center"/>
    </xf>
  </cellXfs>
  <cellStyles count="46">
    <cellStyle name="Moeda 2" xfId="1"/>
    <cellStyle name="Moeda 2 2" xfId="15"/>
    <cellStyle name="Moeda 2 3" xfId="16"/>
    <cellStyle name="Moeda 3" xfId="2"/>
    <cellStyle name="Normal" xfId="0" builtinId="0"/>
    <cellStyle name="Normal 2" xfId="3"/>
    <cellStyle name="Normal 2 2" xfId="12"/>
    <cellStyle name="Normal 29" xfId="4"/>
    <cellStyle name="Normal 3" xfId="5"/>
    <cellStyle name="Normal 4" xfId="17"/>
    <cellStyle name="Porcentagem" xfId="6" builtinId="5"/>
    <cellStyle name="Porcentagem 2" xfId="7"/>
    <cellStyle name="Porcentagem 2 2" xfId="13"/>
    <cellStyle name="Porcentagem 2 3" xfId="18"/>
    <cellStyle name="Porcentagem 3" xfId="8"/>
    <cellStyle name="Porcentagem 4" xfId="14"/>
    <cellStyle name="Porcentagem 4 2" xfId="19"/>
    <cellStyle name="Porcentagem 4 3" xfId="20"/>
    <cellStyle name="Porcentagem 4 3 2" xfId="21"/>
    <cellStyle name="Porcentagem 4 4" xfId="22"/>
    <cellStyle name="Porcentagem 4 5" xfId="23"/>
    <cellStyle name="Porcentagem 4 6" xfId="24"/>
    <cellStyle name="Porcentagem 5" xfId="25"/>
    <cellStyle name="Porcentagem 5 2" xfId="26"/>
    <cellStyle name="Porcentagem 5 3" xfId="27"/>
    <cellStyle name="Porcentagem 5 3 2" xfId="28"/>
    <cellStyle name="Porcentagem 5 4" xfId="29"/>
    <cellStyle name="Porcentagem 5 5" xfId="30"/>
    <cellStyle name="Porcentagem 5 6" xfId="31"/>
    <cellStyle name="Porcentagem 6" xfId="32"/>
    <cellStyle name="Porcentagem 6 2" xfId="33"/>
    <cellStyle name="Porcentagem 7" xfId="34"/>
    <cellStyle name="Porcentagem 8" xfId="35"/>
    <cellStyle name="Separador de milhares 2" xfId="9"/>
    <cellStyle name="Separador de milhares 2 2" xfId="10"/>
    <cellStyle name="Separador de milhares 2 2 2" xfId="36"/>
    <cellStyle name="Separador de milhares 2 3" xfId="37"/>
    <cellStyle name="Separador de milhares 3" xfId="11"/>
    <cellStyle name="Separador de milhares 3 2" xfId="38"/>
    <cellStyle name="Vírgula 2" xfId="39"/>
    <cellStyle name="Vírgula 2 2" xfId="40"/>
    <cellStyle name="Vírgula 2 3" xfId="41"/>
    <cellStyle name="Vírgula 2 3 2" xfId="42"/>
    <cellStyle name="Vírgula 2 4" xfId="43"/>
    <cellStyle name="Vírgula 2 5" xfId="44"/>
    <cellStyle name="Vírgula 2 6"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60960</xdr:colOff>
          <xdr:row>819</xdr:row>
          <xdr:rowOff>22860</xdr:rowOff>
        </xdr:from>
        <xdr:to>
          <xdr:col>8</xdr:col>
          <xdr:colOff>281940</xdr:colOff>
          <xdr:row>821</xdr:row>
          <xdr:rowOff>106680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209550</xdr:colOff>
      <xdr:row>0</xdr:row>
      <xdr:rowOff>0</xdr:rowOff>
    </xdr:from>
    <xdr:to>
      <xdr:col>1</xdr:col>
      <xdr:colOff>1504950</xdr:colOff>
      <xdr:row>0</xdr:row>
      <xdr:rowOff>0</xdr:rowOff>
    </xdr:to>
    <xdr:pic>
      <xdr:nvPicPr>
        <xdr:cNvPr id="2" name="Picture 1" descr="Papelaria nova.jpg"/>
        <xdr:cNvPicPr>
          <a:picLocks noChangeAspect="1" noChangeArrowheads="1"/>
        </xdr:cNvPicPr>
      </xdr:nvPicPr>
      <xdr:blipFill>
        <a:blip xmlns:r="http://schemas.openxmlformats.org/officeDocument/2006/relationships" r:embed="rId1"/>
        <a:srcRect/>
        <a:stretch>
          <a:fillRect/>
        </a:stretch>
      </xdr:blipFill>
      <xdr:spPr bwMode="auto">
        <a:xfrm>
          <a:off x="209550" y="0"/>
          <a:ext cx="1628775" cy="0"/>
        </a:xfrm>
        <a:prstGeom prst="rect">
          <a:avLst/>
        </a:prstGeom>
        <a:noFill/>
        <a:ln w="9525">
          <a:noFill/>
          <a:miter lim="800000"/>
          <a:headEnd/>
          <a:tailEnd/>
        </a:ln>
      </xdr:spPr>
    </xdr:pic>
    <xdr:clientData/>
  </xdr:twoCellAnchor>
  <xdr:twoCellAnchor>
    <xdr:from>
      <xdr:col>3</xdr:col>
      <xdr:colOff>438150</xdr:colOff>
      <xdr:row>48</xdr:row>
      <xdr:rowOff>133350</xdr:rowOff>
    </xdr:from>
    <xdr:to>
      <xdr:col>5</xdr:col>
      <xdr:colOff>266700</xdr:colOff>
      <xdr:row>48</xdr:row>
      <xdr:rowOff>133350</xdr:rowOff>
    </xdr:to>
    <xdr:cxnSp macro="">
      <xdr:nvCxnSpPr>
        <xdr:cNvPr id="3" name="Conector reto 2"/>
        <xdr:cNvCxnSpPr>
          <a:cxnSpLocks noChangeShapeType="1"/>
        </xdr:cNvCxnSpPr>
      </xdr:nvCxnSpPr>
      <xdr:spPr bwMode="auto">
        <a:xfrm>
          <a:off x="3781425" y="3324225"/>
          <a:ext cx="1333500" cy="0"/>
        </a:xfrm>
        <a:prstGeom prst="line">
          <a:avLst/>
        </a:prstGeom>
        <a:noFill/>
        <a:ln w="9525" algn="ctr">
          <a:solidFill>
            <a:srgbClr val="000000"/>
          </a:solidFill>
          <a:round/>
          <a:headEnd/>
          <a:tailEnd/>
        </a:ln>
      </xdr:spPr>
    </xdr:cxn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image" Target="../media/image1.w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1"/>
  <dimension ref="A1:N844"/>
  <sheetViews>
    <sheetView showGridLines="0" tabSelected="1" zoomScale="120" zoomScaleNormal="120" zoomScaleSheetLayoutView="130" zoomScalePageLayoutView="90" workbookViewId="0">
      <selection activeCell="G9" sqref="G9"/>
    </sheetView>
  </sheetViews>
  <sheetFormatPr defaultColWidth="9.109375" defaultRowHeight="13.2" x14ac:dyDescent="0.25"/>
  <cols>
    <col min="1" max="1" width="6" style="65" customWidth="1"/>
    <col min="2" max="2" width="36.33203125" style="30" customWidth="1"/>
    <col min="3" max="3" width="4.6640625" style="59" customWidth="1"/>
    <col min="4" max="4" width="7.109375" style="33" customWidth="1"/>
    <col min="5" max="7" width="7.109375" style="41" customWidth="1"/>
    <col min="8" max="10" width="9.6640625" style="41" customWidth="1"/>
    <col min="11" max="11" width="6.44140625" style="31" customWidth="1"/>
    <col min="12" max="12" width="9.109375" style="26" hidden="1" customWidth="1"/>
    <col min="13" max="13" width="15.6640625" style="26" customWidth="1"/>
    <col min="14" max="16384" width="9.109375" style="26"/>
  </cols>
  <sheetData>
    <row r="1" spans="1:11" x14ac:dyDescent="0.25">
      <c r="A1" s="300"/>
      <c r="B1" s="301"/>
      <c r="C1" s="300"/>
      <c r="D1" s="302"/>
      <c r="K1" s="26"/>
    </row>
    <row r="2" spans="1:11" ht="13.8" x14ac:dyDescent="0.25">
      <c r="A2" s="303" t="s">
        <v>1309</v>
      </c>
      <c r="B2" s="301"/>
      <c r="C2" s="300"/>
      <c r="D2" s="302"/>
      <c r="K2" s="26"/>
    </row>
    <row r="3" spans="1:11" x14ac:dyDescent="0.25">
      <c r="A3" s="304"/>
      <c r="B3" s="305" t="s">
        <v>1310</v>
      </c>
      <c r="C3" s="306"/>
      <c r="D3" s="307"/>
      <c r="E3" s="308"/>
      <c r="F3" s="308"/>
      <c r="G3" s="308"/>
      <c r="H3" s="308"/>
      <c r="I3" s="308"/>
      <c r="J3" s="306"/>
      <c r="K3" s="26"/>
    </row>
    <row r="4" spans="1:11" x14ac:dyDescent="0.25">
      <c r="A4" s="304"/>
      <c r="B4" s="305" t="s">
        <v>1311</v>
      </c>
      <c r="C4" s="306"/>
      <c r="D4" s="307"/>
      <c r="E4" s="308"/>
      <c r="F4" s="308"/>
      <c r="G4" s="308"/>
      <c r="H4" s="308"/>
      <c r="I4" s="308"/>
      <c r="J4" s="306"/>
      <c r="K4" s="26"/>
    </row>
    <row r="5" spans="1:11" x14ac:dyDescent="0.25">
      <c r="A5" s="304"/>
      <c r="B5" s="305" t="s">
        <v>1312</v>
      </c>
      <c r="C5" s="306"/>
      <c r="D5" s="307"/>
      <c r="E5" s="308"/>
      <c r="F5" s="308"/>
      <c r="G5" s="308"/>
      <c r="H5" s="308"/>
      <c r="I5" s="308"/>
      <c r="J5" s="306"/>
      <c r="K5" s="26"/>
    </row>
    <row r="6" spans="1:11" x14ac:dyDescent="0.25">
      <c r="A6" s="304"/>
      <c r="B6" s="305" t="s">
        <v>1313</v>
      </c>
      <c r="C6" s="306"/>
      <c r="D6" s="307"/>
      <c r="E6" s="308"/>
      <c r="F6" s="308"/>
      <c r="G6" s="308"/>
      <c r="H6" s="308"/>
      <c r="I6" s="308"/>
      <c r="J6" s="306"/>
      <c r="K6" s="26"/>
    </row>
    <row r="7" spans="1:11" x14ac:dyDescent="0.25">
      <c r="A7" s="304"/>
      <c r="B7" s="305" t="s">
        <v>1314</v>
      </c>
      <c r="C7" s="306"/>
      <c r="D7" s="307"/>
      <c r="E7" s="308"/>
      <c r="F7" s="308"/>
      <c r="G7" s="308"/>
      <c r="H7" s="308"/>
      <c r="I7" s="308"/>
      <c r="J7" s="306"/>
      <c r="K7" s="26"/>
    </row>
    <row r="8" spans="1:11" x14ac:dyDescent="0.25">
      <c r="A8" s="304"/>
      <c r="B8" s="305" t="s">
        <v>1315</v>
      </c>
      <c r="C8" s="306"/>
      <c r="D8" s="307"/>
      <c r="E8" s="308"/>
      <c r="F8" s="308"/>
      <c r="G8" s="308"/>
      <c r="H8" s="308"/>
      <c r="I8" s="308"/>
      <c r="J8" s="306"/>
      <c r="K8" s="26"/>
    </row>
    <row r="9" spans="1:11" x14ac:dyDescent="0.25">
      <c r="A9" s="304"/>
      <c r="B9" s="305" t="s">
        <v>1316</v>
      </c>
      <c r="C9" s="306"/>
      <c r="D9" s="307"/>
      <c r="E9" s="308"/>
      <c r="F9" s="308"/>
      <c r="G9" s="308"/>
      <c r="H9" s="308"/>
      <c r="I9" s="308"/>
      <c r="J9" s="306"/>
      <c r="K9" s="26"/>
    </row>
    <row r="10" spans="1:11" x14ac:dyDescent="0.25">
      <c r="A10" s="304"/>
      <c r="B10" s="305" t="s">
        <v>1317</v>
      </c>
      <c r="C10" s="306"/>
      <c r="D10" s="307"/>
      <c r="E10" s="308"/>
      <c r="F10" s="308"/>
      <c r="G10" s="308"/>
      <c r="H10" s="308"/>
      <c r="I10" s="308"/>
      <c r="J10" s="306"/>
      <c r="K10" s="26"/>
    </row>
    <row r="11" spans="1:11" x14ac:dyDescent="0.25">
      <c r="A11" s="304"/>
      <c r="B11" s="309" t="s">
        <v>1318</v>
      </c>
      <c r="C11" s="306"/>
      <c r="D11" s="307"/>
      <c r="E11" s="308"/>
      <c r="F11" s="308"/>
      <c r="G11" s="308"/>
      <c r="H11" s="308"/>
      <c r="I11" s="308"/>
      <c r="J11" s="306"/>
      <c r="K11" s="26"/>
    </row>
    <row r="12" spans="1:11" x14ac:dyDescent="0.25">
      <c r="A12" s="304"/>
      <c r="B12" s="305" t="s">
        <v>1319</v>
      </c>
      <c r="C12" s="306"/>
      <c r="D12" s="307"/>
      <c r="E12" s="308"/>
      <c r="F12" s="308"/>
      <c r="G12" s="308"/>
      <c r="H12" s="308"/>
      <c r="I12" s="308"/>
      <c r="J12" s="306"/>
      <c r="K12" s="26"/>
    </row>
    <row r="13" spans="1:11" ht="13.8" thickBot="1" x14ac:dyDescent="0.3">
      <c r="A13" s="304"/>
      <c r="B13" s="305" t="s">
        <v>1320</v>
      </c>
      <c r="C13" s="306"/>
      <c r="D13" s="307"/>
      <c r="E13" s="308"/>
      <c r="F13" s="308"/>
      <c r="G13" s="308"/>
      <c r="H13" s="308"/>
      <c r="I13" s="308"/>
      <c r="J13" s="306"/>
      <c r="K13" s="26"/>
    </row>
    <row r="14" spans="1:11" ht="19.8" customHeight="1" x14ac:dyDescent="0.25">
      <c r="A14" s="325" t="s">
        <v>1321</v>
      </c>
      <c r="B14" s="310"/>
      <c r="C14" s="69"/>
      <c r="D14" s="69"/>
      <c r="E14" s="69"/>
      <c r="F14" s="69"/>
      <c r="G14" s="69"/>
      <c r="H14" s="69"/>
      <c r="I14" s="69"/>
      <c r="J14" s="70"/>
    </row>
    <row r="15" spans="1:11" s="2" customFormat="1" ht="9" thickBot="1" x14ac:dyDescent="0.2">
      <c r="A15" s="311"/>
      <c r="B15" s="237" t="s">
        <v>0</v>
      </c>
      <c r="C15" s="237"/>
      <c r="D15" s="237"/>
      <c r="E15" s="237"/>
      <c r="F15" s="237"/>
      <c r="G15" s="237"/>
      <c r="H15" s="237"/>
      <c r="I15" s="237"/>
      <c r="J15" s="238"/>
      <c r="K15" s="25"/>
    </row>
    <row r="16" spans="1:11" s="2" customFormat="1" ht="8.4" x14ac:dyDescent="0.15">
      <c r="A16" s="312"/>
      <c r="B16" s="239" t="s">
        <v>1</v>
      </c>
      <c r="C16" s="241" t="s">
        <v>2</v>
      </c>
      <c r="D16" s="243" t="s">
        <v>3</v>
      </c>
      <c r="E16" s="251" t="s">
        <v>48</v>
      </c>
      <c r="F16" s="252"/>
      <c r="G16" s="252"/>
      <c r="H16" s="251" t="s">
        <v>49</v>
      </c>
      <c r="I16" s="252"/>
      <c r="J16" s="253"/>
      <c r="K16" s="25"/>
    </row>
    <row r="17" spans="1:11" s="2" customFormat="1" ht="25.8" thickBot="1" x14ac:dyDescent="0.2">
      <c r="A17" s="312"/>
      <c r="B17" s="240"/>
      <c r="C17" s="242"/>
      <c r="D17" s="244"/>
      <c r="E17" s="67" t="s">
        <v>4</v>
      </c>
      <c r="F17" s="67" t="s">
        <v>5</v>
      </c>
      <c r="G17" s="67" t="s">
        <v>6</v>
      </c>
      <c r="H17" s="67" t="s">
        <v>7</v>
      </c>
      <c r="I17" s="67" t="s">
        <v>8</v>
      </c>
      <c r="J17" s="68" t="s">
        <v>9</v>
      </c>
      <c r="K17" s="27"/>
    </row>
    <row r="18" spans="1:11" s="10" customFormat="1" ht="13.8" thickBot="1" x14ac:dyDescent="0.3">
      <c r="A18" s="271" t="s">
        <v>1278</v>
      </c>
      <c r="B18" s="266"/>
      <c r="C18" s="267"/>
      <c r="D18" s="268"/>
      <c r="E18" s="269"/>
      <c r="F18" s="268"/>
      <c r="G18" s="268"/>
      <c r="H18" s="268"/>
      <c r="I18" s="268"/>
      <c r="J18" s="270"/>
      <c r="K18" s="28"/>
    </row>
    <row r="19" spans="1:11" s="258" customFormat="1" ht="8.4" x14ac:dyDescent="0.15">
      <c r="A19" s="313" t="s">
        <v>103</v>
      </c>
      <c r="B19" s="194" t="s">
        <v>104</v>
      </c>
      <c r="C19" s="189"/>
      <c r="D19" s="190"/>
      <c r="E19" s="191"/>
      <c r="F19" s="192"/>
      <c r="G19" s="192"/>
      <c r="H19" s="192"/>
      <c r="I19" s="192"/>
      <c r="J19" s="193"/>
      <c r="K19" s="29"/>
    </row>
    <row r="20" spans="1:11" s="10" customFormat="1" ht="8.4" x14ac:dyDescent="0.15">
      <c r="A20" s="223" t="s">
        <v>105</v>
      </c>
      <c r="B20" s="195" t="s">
        <v>106</v>
      </c>
      <c r="C20" s="177" t="s">
        <v>98</v>
      </c>
      <c r="D20" s="196">
        <v>1</v>
      </c>
      <c r="E20" s="178">
        <v>0</v>
      </c>
      <c r="F20" s="178">
        <v>0</v>
      </c>
      <c r="G20" s="178">
        <f>E20+F20</f>
        <v>0</v>
      </c>
      <c r="H20" s="178">
        <f>TRUNC(D20*E20,2)</f>
        <v>0</v>
      </c>
      <c r="I20" s="178">
        <f>J20-H20</f>
        <v>0</v>
      </c>
      <c r="J20" s="187">
        <f>TRUNC(D20*G20,2)</f>
        <v>0</v>
      </c>
      <c r="K20" s="23"/>
    </row>
    <row r="21" spans="1:11" s="10" customFormat="1" ht="16.8" x14ac:dyDescent="0.15">
      <c r="A21" s="223" t="s">
        <v>107</v>
      </c>
      <c r="B21" s="195" t="str">
        <f>UPPER("Fornecimento e montagem/desmontagem de andaime metálico tubular tipo torre - locação")</f>
        <v>FORNECIMENTO E MONTAGEM/DESMONTAGEM DE ANDAIME METÁLICO TUBULAR TIPO TORRE - LOCAÇÃO</v>
      </c>
      <c r="C21" s="177" t="s">
        <v>108</v>
      </c>
      <c r="D21" s="196">
        <v>32</v>
      </c>
      <c r="E21" s="178">
        <v>0</v>
      </c>
      <c r="F21" s="178">
        <v>0</v>
      </c>
      <c r="G21" s="178">
        <f t="shared" ref="G21:G23" si="0">E21+F21</f>
        <v>0</v>
      </c>
      <c r="H21" s="178">
        <f t="shared" ref="H21:H23" si="1">TRUNC(D21*E21,2)</f>
        <v>0</v>
      </c>
      <c r="I21" s="178">
        <f t="shared" ref="I21:I23" si="2">J21-H21</f>
        <v>0</v>
      </c>
      <c r="J21" s="187">
        <f t="shared" ref="J21:J23" si="3">TRUNC(D21*G21,2)</f>
        <v>0</v>
      </c>
      <c r="K21" s="23"/>
    </row>
    <row r="22" spans="1:11" s="10" customFormat="1" ht="8.4" x14ac:dyDescent="0.15">
      <c r="A22" s="223" t="s">
        <v>109</v>
      </c>
      <c r="B22" s="195" t="s">
        <v>110</v>
      </c>
      <c r="C22" s="177" t="s">
        <v>98</v>
      </c>
      <c r="D22" s="196">
        <v>1</v>
      </c>
      <c r="E22" s="178">
        <v>0</v>
      </c>
      <c r="F22" s="178">
        <v>0</v>
      </c>
      <c r="G22" s="178">
        <f t="shared" si="0"/>
        <v>0</v>
      </c>
      <c r="H22" s="178">
        <f t="shared" si="1"/>
        <v>0</v>
      </c>
      <c r="I22" s="178">
        <f t="shared" si="2"/>
        <v>0</v>
      </c>
      <c r="J22" s="187">
        <f t="shared" si="3"/>
        <v>0</v>
      </c>
      <c r="K22" s="23"/>
    </row>
    <row r="23" spans="1:11" s="10" customFormat="1" ht="16.8" x14ac:dyDescent="0.15">
      <c r="A23" s="223" t="s">
        <v>111</v>
      </c>
      <c r="B23" s="195" t="str">
        <f>UPPER("Placa de Obra 2,0x2,0m com pintura esmalte - Fornecimento e Instalação")</f>
        <v>PLACA DE OBRA 2,0X2,0M COM PINTURA ESMALTE - FORNECIMENTO E INSTALAÇÃO</v>
      </c>
      <c r="C23" s="177" t="s">
        <v>98</v>
      </c>
      <c r="D23" s="196">
        <v>1</v>
      </c>
      <c r="E23" s="178">
        <v>0</v>
      </c>
      <c r="F23" s="178">
        <v>0</v>
      </c>
      <c r="G23" s="178">
        <f t="shared" si="0"/>
        <v>0</v>
      </c>
      <c r="H23" s="178">
        <f t="shared" si="1"/>
        <v>0</v>
      </c>
      <c r="I23" s="178">
        <f t="shared" si="2"/>
        <v>0</v>
      </c>
      <c r="J23" s="187">
        <f t="shared" si="3"/>
        <v>0</v>
      </c>
      <c r="K23" s="23"/>
    </row>
    <row r="24" spans="1:11" s="10" customFormat="1" ht="8.4" x14ac:dyDescent="0.15">
      <c r="A24" s="223"/>
      <c r="B24" s="197" t="s">
        <v>15</v>
      </c>
      <c r="C24" s="177"/>
      <c r="D24" s="178"/>
      <c r="E24" s="178"/>
      <c r="F24" s="178"/>
      <c r="G24" s="178"/>
      <c r="H24" s="198">
        <f>SUM(H19:H23)</f>
        <v>0</v>
      </c>
      <c r="I24" s="198">
        <f>SUM(I19:I23)</f>
        <v>0</v>
      </c>
      <c r="J24" s="199"/>
      <c r="K24" s="23"/>
    </row>
    <row r="25" spans="1:11" s="10" customFormat="1" ht="8.4" x14ac:dyDescent="0.15">
      <c r="A25" s="314"/>
      <c r="B25" s="32"/>
      <c r="C25" s="200"/>
      <c r="D25" s="201"/>
      <c r="E25" s="201"/>
      <c r="F25" s="201"/>
      <c r="G25" s="201"/>
      <c r="H25" s="201"/>
      <c r="I25" s="202">
        <f>H24+I24</f>
        <v>0</v>
      </c>
      <c r="J25" s="203"/>
      <c r="K25" s="23"/>
    </row>
    <row r="26" spans="1:11" s="10" customFormat="1" ht="8.4" x14ac:dyDescent="0.15">
      <c r="A26" s="225" t="s">
        <v>112</v>
      </c>
      <c r="B26" s="194" t="s">
        <v>113</v>
      </c>
      <c r="C26" s="177"/>
      <c r="D26" s="178"/>
      <c r="E26" s="178"/>
      <c r="F26" s="178"/>
      <c r="G26" s="178"/>
      <c r="H26" s="178"/>
      <c r="I26" s="178"/>
      <c r="J26" s="187"/>
      <c r="K26" s="23"/>
    </row>
    <row r="27" spans="1:11" s="10" customFormat="1" ht="8.4" x14ac:dyDescent="0.15">
      <c r="A27" s="223" t="s">
        <v>114</v>
      </c>
      <c r="B27" s="195" t="s">
        <v>115</v>
      </c>
      <c r="C27" s="177" t="s">
        <v>98</v>
      </c>
      <c r="D27" s="196">
        <v>1</v>
      </c>
      <c r="E27" s="178">
        <v>0</v>
      </c>
      <c r="F27" s="178">
        <v>0</v>
      </c>
      <c r="G27" s="178">
        <f t="shared" ref="G27:G30" si="4">E27+F27</f>
        <v>0</v>
      </c>
      <c r="H27" s="178">
        <f t="shared" ref="H27:H30" si="5">TRUNC(D27*E27,2)</f>
        <v>0</v>
      </c>
      <c r="I27" s="178">
        <f t="shared" ref="I27:I30" si="6">J27-H27</f>
        <v>0</v>
      </c>
      <c r="J27" s="187">
        <f t="shared" ref="J27:J30" si="7">TRUNC(D27*G27,2)</f>
        <v>0</v>
      </c>
      <c r="K27" s="23"/>
    </row>
    <row r="28" spans="1:11" s="10" customFormat="1" ht="16.8" x14ac:dyDescent="0.15">
      <c r="A28" s="223" t="s">
        <v>116</v>
      </c>
      <c r="B28" s="195" t="s">
        <v>117</v>
      </c>
      <c r="C28" s="177" t="s">
        <v>118</v>
      </c>
      <c r="D28" s="196">
        <v>4</v>
      </c>
      <c r="E28" s="178">
        <v>0</v>
      </c>
      <c r="F28" s="178">
        <v>0</v>
      </c>
      <c r="G28" s="178">
        <f t="shared" si="4"/>
        <v>0</v>
      </c>
      <c r="H28" s="178">
        <f t="shared" si="5"/>
        <v>0</v>
      </c>
      <c r="I28" s="178">
        <f t="shared" si="6"/>
        <v>0</v>
      </c>
      <c r="J28" s="187">
        <f t="shared" si="7"/>
        <v>0</v>
      </c>
      <c r="K28" s="23"/>
    </row>
    <row r="29" spans="1:11" s="10" customFormat="1" ht="8.4" x14ac:dyDescent="0.15">
      <c r="A29" s="223" t="s">
        <v>119</v>
      </c>
      <c r="B29" s="195" t="s">
        <v>120</v>
      </c>
      <c r="C29" s="177" t="s">
        <v>118</v>
      </c>
      <c r="D29" s="196">
        <v>4</v>
      </c>
      <c r="E29" s="178">
        <v>0</v>
      </c>
      <c r="F29" s="178">
        <v>0</v>
      </c>
      <c r="G29" s="178">
        <f t="shared" si="4"/>
        <v>0</v>
      </c>
      <c r="H29" s="178">
        <f t="shared" si="5"/>
        <v>0</v>
      </c>
      <c r="I29" s="178">
        <f t="shared" si="6"/>
        <v>0</v>
      </c>
      <c r="J29" s="187">
        <f t="shared" si="7"/>
        <v>0</v>
      </c>
      <c r="K29" s="23"/>
    </row>
    <row r="30" spans="1:11" s="10" customFormat="1" ht="8.4" x14ac:dyDescent="0.15">
      <c r="A30" s="223" t="s">
        <v>121</v>
      </c>
      <c r="B30" s="195" t="s">
        <v>122</v>
      </c>
      <c r="C30" s="177" t="s">
        <v>118</v>
      </c>
      <c r="D30" s="196">
        <v>4</v>
      </c>
      <c r="E30" s="178">
        <v>0</v>
      </c>
      <c r="F30" s="178">
        <v>0</v>
      </c>
      <c r="G30" s="178">
        <f t="shared" si="4"/>
        <v>0</v>
      </c>
      <c r="H30" s="178">
        <f t="shared" si="5"/>
        <v>0</v>
      </c>
      <c r="I30" s="178">
        <f t="shared" si="6"/>
        <v>0</v>
      </c>
      <c r="J30" s="187">
        <f t="shared" si="7"/>
        <v>0</v>
      </c>
      <c r="K30" s="23"/>
    </row>
    <row r="31" spans="1:11" s="10" customFormat="1" ht="8.4" x14ac:dyDescent="0.15">
      <c r="A31" s="223"/>
      <c r="B31" s="197" t="s">
        <v>15</v>
      </c>
      <c r="C31" s="177"/>
      <c r="D31" s="178"/>
      <c r="E31" s="178"/>
      <c r="F31" s="178"/>
      <c r="G31" s="178"/>
      <c r="H31" s="198">
        <f>SUM(H26:H30)</f>
        <v>0</v>
      </c>
      <c r="I31" s="198">
        <f>SUM(I26:I30)</f>
        <v>0</v>
      </c>
      <c r="J31" s="199"/>
      <c r="K31" s="23"/>
    </row>
    <row r="32" spans="1:11" s="10" customFormat="1" ht="8.4" x14ac:dyDescent="0.15">
      <c r="A32" s="314"/>
      <c r="B32" s="32"/>
      <c r="C32" s="200"/>
      <c r="D32" s="201"/>
      <c r="E32" s="201"/>
      <c r="F32" s="201"/>
      <c r="G32" s="201"/>
      <c r="H32" s="201"/>
      <c r="I32" s="202">
        <f>H31+I31</f>
        <v>0</v>
      </c>
      <c r="J32" s="203"/>
      <c r="K32" s="23"/>
    </row>
    <row r="33" spans="1:11" s="10" customFormat="1" ht="8.4" x14ac:dyDescent="0.15">
      <c r="A33" s="225" t="s">
        <v>123</v>
      </c>
      <c r="B33" s="194" t="s">
        <v>124</v>
      </c>
      <c r="C33" s="177"/>
      <c r="D33" s="178"/>
      <c r="E33" s="178"/>
      <c r="F33" s="178"/>
      <c r="G33" s="178"/>
      <c r="H33" s="178"/>
      <c r="I33" s="178"/>
      <c r="J33" s="187"/>
      <c r="K33" s="23"/>
    </row>
    <row r="34" spans="1:11" s="10" customFormat="1" ht="8.4" x14ac:dyDescent="0.15">
      <c r="A34" s="223" t="s">
        <v>125</v>
      </c>
      <c r="B34" s="195" t="str">
        <f>UPPER("As Built")</f>
        <v>AS BUILT</v>
      </c>
      <c r="C34" s="177" t="s">
        <v>126</v>
      </c>
      <c r="D34" s="196">
        <v>1161.6199999999999</v>
      </c>
      <c r="E34" s="178">
        <v>0</v>
      </c>
      <c r="F34" s="178">
        <v>0</v>
      </c>
      <c r="G34" s="178">
        <f t="shared" ref="G34:G36" si="8">E34+F34</f>
        <v>0</v>
      </c>
      <c r="H34" s="178">
        <f t="shared" ref="H34:H36" si="9">TRUNC(D34*E34,2)</f>
        <v>0</v>
      </c>
      <c r="I34" s="178">
        <f t="shared" ref="I34:I36" si="10">J34-H34</f>
        <v>0</v>
      </c>
      <c r="J34" s="187">
        <f t="shared" ref="J34:J36" si="11">TRUNC(D34*G34,2)</f>
        <v>0</v>
      </c>
      <c r="K34" s="23"/>
    </row>
    <row r="35" spans="1:11" s="10" customFormat="1" ht="8.4" x14ac:dyDescent="0.15">
      <c r="A35" s="223" t="s">
        <v>127</v>
      </c>
      <c r="B35" s="195" t="s">
        <v>128</v>
      </c>
      <c r="C35" s="177" t="s">
        <v>126</v>
      </c>
      <c r="D35" s="196">
        <v>1161.6199999999999</v>
      </c>
      <c r="E35" s="178">
        <v>0</v>
      </c>
      <c r="F35" s="178">
        <v>0</v>
      </c>
      <c r="G35" s="178">
        <f t="shared" si="8"/>
        <v>0</v>
      </c>
      <c r="H35" s="178">
        <f t="shared" si="9"/>
        <v>0</v>
      </c>
      <c r="I35" s="178">
        <f t="shared" si="10"/>
        <v>0</v>
      </c>
      <c r="J35" s="187">
        <f t="shared" si="11"/>
        <v>0</v>
      </c>
      <c r="K35" s="23"/>
    </row>
    <row r="36" spans="1:11" s="10" customFormat="1" ht="25.2" x14ac:dyDescent="0.15">
      <c r="A36" s="223" t="s">
        <v>129</v>
      </c>
      <c r="B36" s="195" t="str">
        <f>UPPER("Remoção de entulho, inclusive o transporte e descarga em caçambas de aço - em unidades de, até, 5m³")</f>
        <v>REMOÇÃO DE ENTULHO, INCLUSIVE O TRANSPORTE E DESCARGA EM CAÇAMBAS DE AÇO - EM UNIDADES DE, ATÉ, 5M³</v>
      </c>
      <c r="C36" s="177" t="s">
        <v>98</v>
      </c>
      <c r="D36" s="196">
        <v>10</v>
      </c>
      <c r="E36" s="178">
        <v>0</v>
      </c>
      <c r="F36" s="178">
        <v>0</v>
      </c>
      <c r="G36" s="178">
        <f t="shared" si="8"/>
        <v>0</v>
      </c>
      <c r="H36" s="178">
        <f t="shared" si="9"/>
        <v>0</v>
      </c>
      <c r="I36" s="178">
        <f t="shared" si="10"/>
        <v>0</v>
      </c>
      <c r="J36" s="187">
        <f t="shared" si="11"/>
        <v>0</v>
      </c>
      <c r="K36" s="23"/>
    </row>
    <row r="37" spans="1:11" s="10" customFormat="1" ht="8.4" x14ac:dyDescent="0.15">
      <c r="A37" s="223"/>
      <c r="B37" s="197" t="s">
        <v>15</v>
      </c>
      <c r="C37" s="177"/>
      <c r="D37" s="178"/>
      <c r="E37" s="178"/>
      <c r="F37" s="178"/>
      <c r="G37" s="178"/>
      <c r="H37" s="198">
        <f>SUM(H34:H36)</f>
        <v>0</v>
      </c>
      <c r="I37" s="198">
        <f>SUM(I34:I36)</f>
        <v>0</v>
      </c>
      <c r="J37" s="199"/>
      <c r="K37" s="23"/>
    </row>
    <row r="38" spans="1:11" s="10" customFormat="1" ht="8.4" x14ac:dyDescent="0.15">
      <c r="A38" s="314"/>
      <c r="B38" s="32"/>
      <c r="C38" s="200"/>
      <c r="D38" s="201"/>
      <c r="E38" s="201"/>
      <c r="F38" s="201"/>
      <c r="G38" s="201"/>
      <c r="H38" s="201"/>
      <c r="I38" s="202">
        <f>H37+I37</f>
        <v>0</v>
      </c>
      <c r="J38" s="203"/>
      <c r="K38" s="23"/>
    </row>
    <row r="39" spans="1:11" s="10" customFormat="1" ht="8.4" x14ac:dyDescent="0.15">
      <c r="A39" s="315" t="s">
        <v>130</v>
      </c>
      <c r="B39" s="272" t="s">
        <v>131</v>
      </c>
      <c r="C39" s="177"/>
      <c r="D39" s="178"/>
      <c r="E39" s="178"/>
      <c r="F39" s="178"/>
      <c r="G39" s="178"/>
      <c r="H39" s="178"/>
      <c r="I39" s="178"/>
      <c r="J39" s="187"/>
      <c r="K39" s="23"/>
    </row>
    <row r="40" spans="1:11" s="10" customFormat="1" ht="8.4" x14ac:dyDescent="0.15">
      <c r="A40" s="225" t="s">
        <v>132</v>
      </c>
      <c r="B40" s="194" t="s">
        <v>133</v>
      </c>
      <c r="C40" s="177"/>
      <c r="D40" s="178"/>
      <c r="E40" s="178"/>
      <c r="F40" s="178"/>
      <c r="G40" s="178"/>
      <c r="H40" s="178"/>
      <c r="I40" s="178"/>
      <c r="J40" s="187"/>
      <c r="K40" s="23"/>
    </row>
    <row r="41" spans="1:11" s="10" customFormat="1" ht="8.4" x14ac:dyDescent="0.15">
      <c r="A41" s="223" t="s">
        <v>134</v>
      </c>
      <c r="B41" s="195" t="s">
        <v>135</v>
      </c>
      <c r="C41" s="177" t="s">
        <v>126</v>
      </c>
      <c r="D41" s="196">
        <v>111.949</v>
      </c>
      <c r="E41" s="178">
        <v>0</v>
      </c>
      <c r="F41" s="178">
        <v>0</v>
      </c>
      <c r="G41" s="178">
        <f t="shared" ref="G41:G52" si="12">E41+F41</f>
        <v>0</v>
      </c>
      <c r="H41" s="178">
        <f t="shared" ref="H41:H52" si="13">TRUNC(D41*E41,2)</f>
        <v>0</v>
      </c>
      <c r="I41" s="178">
        <f t="shared" ref="I41:I52" si="14">J41-H41</f>
        <v>0</v>
      </c>
      <c r="J41" s="187">
        <f t="shared" ref="J41:J52" si="15">TRUNC(D41*G41,2)</f>
        <v>0</v>
      </c>
      <c r="K41" s="23"/>
    </row>
    <row r="42" spans="1:11" s="10" customFormat="1" ht="16.8" x14ac:dyDescent="0.15">
      <c r="A42" s="223" t="s">
        <v>136</v>
      </c>
      <c r="B42" s="195" t="s">
        <v>137</v>
      </c>
      <c r="C42" s="177" t="s">
        <v>126</v>
      </c>
      <c r="D42" s="196">
        <v>197.81</v>
      </c>
      <c r="E42" s="178">
        <v>0</v>
      </c>
      <c r="F42" s="178">
        <v>0</v>
      </c>
      <c r="G42" s="178">
        <f t="shared" si="12"/>
        <v>0</v>
      </c>
      <c r="H42" s="178">
        <f t="shared" si="13"/>
        <v>0</v>
      </c>
      <c r="I42" s="178">
        <f t="shared" si="14"/>
        <v>0</v>
      </c>
      <c r="J42" s="187">
        <f t="shared" si="15"/>
        <v>0</v>
      </c>
      <c r="K42" s="23"/>
    </row>
    <row r="43" spans="1:11" s="10" customFormat="1" ht="16.8" x14ac:dyDescent="0.15">
      <c r="A43" s="223" t="s">
        <v>138</v>
      </c>
      <c r="B43" s="195" t="s">
        <v>139</v>
      </c>
      <c r="C43" s="177" t="s">
        <v>100</v>
      </c>
      <c r="D43" s="196">
        <v>7.18</v>
      </c>
      <c r="E43" s="178">
        <v>0</v>
      </c>
      <c r="F43" s="178">
        <v>0</v>
      </c>
      <c r="G43" s="178">
        <f t="shared" si="12"/>
        <v>0</v>
      </c>
      <c r="H43" s="178">
        <f t="shared" si="13"/>
        <v>0</v>
      </c>
      <c r="I43" s="178">
        <f t="shared" si="14"/>
        <v>0</v>
      </c>
      <c r="J43" s="187">
        <f t="shared" si="15"/>
        <v>0</v>
      </c>
      <c r="K43" s="23"/>
    </row>
    <row r="44" spans="1:11" s="10" customFormat="1" ht="16.8" x14ac:dyDescent="0.15">
      <c r="A44" s="223" t="s">
        <v>140</v>
      </c>
      <c r="B44" s="195" t="s">
        <v>141</v>
      </c>
      <c r="C44" s="177" t="s">
        <v>126</v>
      </c>
      <c r="D44" s="196">
        <v>17.399999999999999</v>
      </c>
      <c r="E44" s="178">
        <v>0</v>
      </c>
      <c r="F44" s="178">
        <v>0</v>
      </c>
      <c r="G44" s="178">
        <f t="shared" si="12"/>
        <v>0</v>
      </c>
      <c r="H44" s="178">
        <f t="shared" si="13"/>
        <v>0</v>
      </c>
      <c r="I44" s="178">
        <f t="shared" si="14"/>
        <v>0</v>
      </c>
      <c r="J44" s="187">
        <f t="shared" si="15"/>
        <v>0</v>
      </c>
      <c r="K44" s="23"/>
    </row>
    <row r="45" spans="1:11" s="10" customFormat="1" ht="8.4" x14ac:dyDescent="0.15">
      <c r="A45" s="223" t="s">
        <v>142</v>
      </c>
      <c r="B45" s="195" t="s">
        <v>143</v>
      </c>
      <c r="C45" s="177" t="s">
        <v>126</v>
      </c>
      <c r="D45" s="196">
        <v>2.3370000000000002</v>
      </c>
      <c r="E45" s="178">
        <v>0</v>
      </c>
      <c r="F45" s="178">
        <v>0</v>
      </c>
      <c r="G45" s="178">
        <f t="shared" si="12"/>
        <v>0</v>
      </c>
      <c r="H45" s="178">
        <f t="shared" si="13"/>
        <v>0</v>
      </c>
      <c r="I45" s="178">
        <f t="shared" si="14"/>
        <v>0</v>
      </c>
      <c r="J45" s="187">
        <f t="shared" si="15"/>
        <v>0</v>
      </c>
      <c r="K45" s="23"/>
    </row>
    <row r="46" spans="1:11" s="10" customFormat="1" ht="8.4" x14ac:dyDescent="0.15">
      <c r="A46" s="223" t="s">
        <v>144</v>
      </c>
      <c r="B46" s="195" t="s">
        <v>145</v>
      </c>
      <c r="C46" s="177" t="s">
        <v>98</v>
      </c>
      <c r="D46" s="196">
        <v>4</v>
      </c>
      <c r="E46" s="178">
        <v>0</v>
      </c>
      <c r="F46" s="178">
        <v>0</v>
      </c>
      <c r="G46" s="178">
        <f t="shared" si="12"/>
        <v>0</v>
      </c>
      <c r="H46" s="178">
        <f t="shared" si="13"/>
        <v>0</v>
      </c>
      <c r="I46" s="178">
        <f t="shared" si="14"/>
        <v>0</v>
      </c>
      <c r="J46" s="187">
        <f t="shared" si="15"/>
        <v>0</v>
      </c>
      <c r="K46" s="23"/>
    </row>
    <row r="47" spans="1:11" s="10" customFormat="1" ht="16.8" x14ac:dyDescent="0.15">
      <c r="A47" s="223" t="s">
        <v>146</v>
      </c>
      <c r="B47" s="195" t="s">
        <v>147</v>
      </c>
      <c r="C47" s="177" t="s">
        <v>98</v>
      </c>
      <c r="D47" s="196">
        <v>4</v>
      </c>
      <c r="E47" s="178">
        <v>0</v>
      </c>
      <c r="F47" s="178">
        <v>0</v>
      </c>
      <c r="G47" s="178">
        <f t="shared" si="12"/>
        <v>0</v>
      </c>
      <c r="H47" s="178">
        <f t="shared" si="13"/>
        <v>0</v>
      </c>
      <c r="I47" s="178">
        <f t="shared" si="14"/>
        <v>0</v>
      </c>
      <c r="J47" s="187">
        <f t="shared" si="15"/>
        <v>0</v>
      </c>
      <c r="K47" s="23"/>
    </row>
    <row r="48" spans="1:11" s="10" customFormat="1" ht="8.4" x14ac:dyDescent="0.15">
      <c r="A48" s="223" t="s">
        <v>148</v>
      </c>
      <c r="B48" s="195" t="s">
        <v>149</v>
      </c>
      <c r="C48" s="177" t="s">
        <v>98</v>
      </c>
      <c r="D48" s="196">
        <v>2</v>
      </c>
      <c r="E48" s="178">
        <v>0</v>
      </c>
      <c r="F48" s="178">
        <v>0</v>
      </c>
      <c r="G48" s="178">
        <f t="shared" si="12"/>
        <v>0</v>
      </c>
      <c r="H48" s="178">
        <f t="shared" si="13"/>
        <v>0</v>
      </c>
      <c r="I48" s="178">
        <f t="shared" si="14"/>
        <v>0</v>
      </c>
      <c r="J48" s="187">
        <f t="shared" si="15"/>
        <v>0</v>
      </c>
      <c r="K48" s="23"/>
    </row>
    <row r="49" spans="1:11" s="10" customFormat="1" ht="8.4" x14ac:dyDescent="0.15">
      <c r="A49" s="223" t="s">
        <v>150</v>
      </c>
      <c r="B49" s="195" t="s">
        <v>149</v>
      </c>
      <c r="C49" s="177" t="s">
        <v>98</v>
      </c>
      <c r="D49" s="196">
        <v>3</v>
      </c>
      <c r="E49" s="178">
        <v>0</v>
      </c>
      <c r="F49" s="178">
        <v>0</v>
      </c>
      <c r="G49" s="178">
        <f t="shared" si="12"/>
        <v>0</v>
      </c>
      <c r="H49" s="178">
        <f t="shared" si="13"/>
        <v>0</v>
      </c>
      <c r="I49" s="178">
        <f t="shared" si="14"/>
        <v>0</v>
      </c>
      <c r="J49" s="187">
        <f t="shared" si="15"/>
        <v>0</v>
      </c>
      <c r="K49" s="23"/>
    </row>
    <row r="50" spans="1:11" s="10" customFormat="1" ht="16.8" x14ac:dyDescent="0.15">
      <c r="A50" s="223" t="s">
        <v>151</v>
      </c>
      <c r="B50" s="195" t="s">
        <v>152</v>
      </c>
      <c r="C50" s="177" t="s">
        <v>126</v>
      </c>
      <c r="D50" s="196">
        <v>47.97</v>
      </c>
      <c r="E50" s="178">
        <v>0</v>
      </c>
      <c r="F50" s="178">
        <v>0</v>
      </c>
      <c r="G50" s="178">
        <f t="shared" si="12"/>
        <v>0</v>
      </c>
      <c r="H50" s="178">
        <f t="shared" si="13"/>
        <v>0</v>
      </c>
      <c r="I50" s="178">
        <f t="shared" si="14"/>
        <v>0</v>
      </c>
      <c r="J50" s="187">
        <f t="shared" si="15"/>
        <v>0</v>
      </c>
      <c r="K50" s="23"/>
    </row>
    <row r="51" spans="1:11" s="10" customFormat="1" ht="8.4" x14ac:dyDescent="0.15">
      <c r="A51" s="223" t="s">
        <v>153</v>
      </c>
      <c r="B51" s="195" t="s">
        <v>154</v>
      </c>
      <c r="C51" s="177" t="s">
        <v>126</v>
      </c>
      <c r="D51" s="196">
        <v>18.43</v>
      </c>
      <c r="E51" s="178">
        <v>0</v>
      </c>
      <c r="F51" s="178">
        <v>0</v>
      </c>
      <c r="G51" s="178">
        <f t="shared" si="12"/>
        <v>0</v>
      </c>
      <c r="H51" s="178">
        <f t="shared" si="13"/>
        <v>0</v>
      </c>
      <c r="I51" s="178">
        <f t="shared" si="14"/>
        <v>0</v>
      </c>
      <c r="J51" s="187">
        <f t="shared" si="15"/>
        <v>0</v>
      </c>
      <c r="K51" s="23"/>
    </row>
    <row r="52" spans="1:11" s="10" customFormat="1" ht="25.2" x14ac:dyDescent="0.15">
      <c r="A52" s="223" t="s">
        <v>155</v>
      </c>
      <c r="B52" s="195" t="str">
        <f>UPPER("Remoção de entulho, inclusive o transporte e descarga em caçambas de aço - em unidades de, até, 5m³")</f>
        <v>REMOÇÃO DE ENTULHO, INCLUSIVE O TRANSPORTE E DESCARGA EM CAÇAMBAS DE AÇO - EM UNIDADES DE, ATÉ, 5M³</v>
      </c>
      <c r="C52" s="177" t="s">
        <v>98</v>
      </c>
      <c r="D52" s="196">
        <v>5</v>
      </c>
      <c r="E52" s="178">
        <v>0</v>
      </c>
      <c r="F52" s="178">
        <v>0</v>
      </c>
      <c r="G52" s="178">
        <f t="shared" si="12"/>
        <v>0</v>
      </c>
      <c r="H52" s="178">
        <f t="shared" si="13"/>
        <v>0</v>
      </c>
      <c r="I52" s="178">
        <f t="shared" si="14"/>
        <v>0</v>
      </c>
      <c r="J52" s="187">
        <f t="shared" si="15"/>
        <v>0</v>
      </c>
      <c r="K52" s="23"/>
    </row>
    <row r="53" spans="1:11" s="10" customFormat="1" ht="8.4" x14ac:dyDescent="0.15">
      <c r="A53" s="223"/>
      <c r="B53" s="197" t="s">
        <v>15</v>
      </c>
      <c r="C53" s="177"/>
      <c r="D53" s="178"/>
      <c r="E53" s="178"/>
      <c r="F53" s="178"/>
      <c r="G53" s="178"/>
      <c r="H53" s="198">
        <f>SUM(H41:H52)</f>
        <v>0</v>
      </c>
      <c r="I53" s="198">
        <f>SUM(I41:I52)</f>
        <v>0</v>
      </c>
      <c r="J53" s="199"/>
      <c r="K53" s="23"/>
    </row>
    <row r="54" spans="1:11" s="10" customFormat="1" ht="8.4" x14ac:dyDescent="0.15">
      <c r="A54" s="314"/>
      <c r="B54" s="32"/>
      <c r="C54" s="200"/>
      <c r="D54" s="201"/>
      <c r="E54" s="201"/>
      <c r="F54" s="201"/>
      <c r="G54" s="201"/>
      <c r="H54" s="201"/>
      <c r="I54" s="202">
        <f>H53+I53</f>
        <v>0</v>
      </c>
      <c r="J54" s="203"/>
      <c r="K54" s="23"/>
    </row>
    <row r="55" spans="1:11" s="10" customFormat="1" ht="8.4" x14ac:dyDescent="0.15">
      <c r="A55" s="225" t="s">
        <v>156</v>
      </c>
      <c r="B55" s="194" t="s">
        <v>157</v>
      </c>
      <c r="C55" s="177"/>
      <c r="D55" s="178"/>
      <c r="E55" s="178"/>
      <c r="F55" s="178"/>
      <c r="G55" s="178"/>
      <c r="H55" s="178"/>
      <c r="I55" s="178"/>
      <c r="J55" s="187"/>
      <c r="K55" s="23"/>
    </row>
    <row r="56" spans="1:11" s="10" customFormat="1" ht="8.4" x14ac:dyDescent="0.15">
      <c r="A56" s="225" t="s">
        <v>158</v>
      </c>
      <c r="B56" s="194" t="s">
        <v>159</v>
      </c>
      <c r="C56" s="177"/>
      <c r="D56" s="178"/>
      <c r="E56" s="178"/>
      <c r="F56" s="178"/>
      <c r="G56" s="178"/>
      <c r="H56" s="178"/>
      <c r="I56" s="178"/>
      <c r="J56" s="187"/>
      <c r="K56" s="23"/>
    </row>
    <row r="57" spans="1:11" s="10" customFormat="1" ht="33.6" x14ac:dyDescent="0.15">
      <c r="A57" s="223" t="s">
        <v>160</v>
      </c>
      <c r="B57" s="195" t="s">
        <v>161</v>
      </c>
      <c r="C57" s="177" t="s">
        <v>126</v>
      </c>
      <c r="D57" s="196">
        <v>4.5599999999999996</v>
      </c>
      <c r="E57" s="178">
        <v>0</v>
      </c>
      <c r="F57" s="178">
        <v>0</v>
      </c>
      <c r="G57" s="178">
        <f t="shared" ref="G57" si="16">E57+F57</f>
        <v>0</v>
      </c>
      <c r="H57" s="178">
        <f t="shared" ref="H57" si="17">TRUNC(D57*E57,2)</f>
        <v>0</v>
      </c>
      <c r="I57" s="178">
        <f t="shared" ref="I57" si="18">J57-H57</f>
        <v>0</v>
      </c>
      <c r="J57" s="187">
        <f t="shared" ref="J57" si="19">TRUNC(D57*G57,2)</f>
        <v>0</v>
      </c>
      <c r="K57" s="23"/>
    </row>
    <row r="58" spans="1:11" s="10" customFormat="1" ht="8.4" x14ac:dyDescent="0.15">
      <c r="A58" s="225" t="s">
        <v>162</v>
      </c>
      <c r="B58" s="194" t="s">
        <v>163</v>
      </c>
      <c r="C58" s="177"/>
      <c r="D58" s="178"/>
      <c r="E58" s="178"/>
      <c r="F58" s="178"/>
      <c r="G58" s="178"/>
      <c r="H58" s="178"/>
      <c r="I58" s="178"/>
      <c r="J58" s="187"/>
      <c r="K58" s="23"/>
    </row>
    <row r="59" spans="1:11" s="10" customFormat="1" ht="33.6" x14ac:dyDescent="0.15">
      <c r="A59" s="223" t="s">
        <v>164</v>
      </c>
      <c r="B59" s="195" t="s">
        <v>165</v>
      </c>
      <c r="C59" s="177" t="s">
        <v>126</v>
      </c>
      <c r="D59" s="196">
        <v>65.16</v>
      </c>
      <c r="E59" s="178">
        <v>0</v>
      </c>
      <c r="F59" s="178">
        <v>0</v>
      </c>
      <c r="G59" s="178">
        <f t="shared" ref="G59:G65" si="20">E59+F59</f>
        <v>0</v>
      </c>
      <c r="H59" s="178">
        <f t="shared" ref="H59:H65" si="21">TRUNC(D59*E59,2)</f>
        <v>0</v>
      </c>
      <c r="I59" s="178">
        <f t="shared" ref="I59:I65" si="22">J59-H59</f>
        <v>0</v>
      </c>
      <c r="J59" s="187">
        <f t="shared" ref="J59:J65" si="23">TRUNC(D59*G59,2)</f>
        <v>0</v>
      </c>
      <c r="K59" s="23"/>
    </row>
    <row r="60" spans="1:11" s="10" customFormat="1" ht="42" x14ac:dyDescent="0.15">
      <c r="A60" s="223" t="s">
        <v>166</v>
      </c>
      <c r="B60" s="195" t="s">
        <v>167</v>
      </c>
      <c r="C60" s="177" t="s">
        <v>126</v>
      </c>
      <c r="D60" s="196">
        <v>65.16</v>
      </c>
      <c r="E60" s="178">
        <v>0</v>
      </c>
      <c r="F60" s="178">
        <v>0</v>
      </c>
      <c r="G60" s="178">
        <f t="shared" si="20"/>
        <v>0</v>
      </c>
      <c r="H60" s="178">
        <f t="shared" si="21"/>
        <v>0</v>
      </c>
      <c r="I60" s="178">
        <f t="shared" si="22"/>
        <v>0</v>
      </c>
      <c r="J60" s="187">
        <f t="shared" si="23"/>
        <v>0</v>
      </c>
      <c r="K60" s="23"/>
    </row>
    <row r="61" spans="1:11" s="10" customFormat="1" ht="33.6" x14ac:dyDescent="0.15">
      <c r="A61" s="223" t="s">
        <v>168</v>
      </c>
      <c r="B61" s="195" t="s">
        <v>169</v>
      </c>
      <c r="C61" s="177" t="s">
        <v>126</v>
      </c>
      <c r="D61" s="196">
        <v>25.2</v>
      </c>
      <c r="E61" s="178">
        <v>0</v>
      </c>
      <c r="F61" s="178">
        <v>0</v>
      </c>
      <c r="G61" s="178">
        <f t="shared" si="20"/>
        <v>0</v>
      </c>
      <c r="H61" s="178">
        <f t="shared" si="21"/>
        <v>0</v>
      </c>
      <c r="I61" s="178">
        <f t="shared" si="22"/>
        <v>0</v>
      </c>
      <c r="J61" s="187">
        <f t="shared" si="23"/>
        <v>0</v>
      </c>
      <c r="K61" s="23"/>
    </row>
    <row r="62" spans="1:11" s="10" customFormat="1" ht="16.8" x14ac:dyDescent="0.15">
      <c r="A62" s="223" t="s">
        <v>170</v>
      </c>
      <c r="B62" s="195" t="s">
        <v>171</v>
      </c>
      <c r="C62" s="177" t="s">
        <v>126</v>
      </c>
      <c r="D62" s="196">
        <v>149.12</v>
      </c>
      <c r="E62" s="178">
        <v>0</v>
      </c>
      <c r="F62" s="178">
        <v>0</v>
      </c>
      <c r="G62" s="178">
        <f t="shared" si="20"/>
        <v>0</v>
      </c>
      <c r="H62" s="178">
        <f t="shared" si="21"/>
        <v>0</v>
      </c>
      <c r="I62" s="178">
        <f t="shared" si="22"/>
        <v>0</v>
      </c>
      <c r="J62" s="187">
        <f t="shared" si="23"/>
        <v>0</v>
      </c>
      <c r="K62" s="23"/>
    </row>
    <row r="63" spans="1:11" s="10" customFormat="1" ht="16.8" x14ac:dyDescent="0.15">
      <c r="A63" s="223" t="s">
        <v>172</v>
      </c>
      <c r="B63" s="195" t="s">
        <v>173</v>
      </c>
      <c r="C63" s="177" t="s">
        <v>126</v>
      </c>
      <c r="D63" s="196">
        <v>74.5</v>
      </c>
      <c r="E63" s="178">
        <v>0</v>
      </c>
      <c r="F63" s="178">
        <v>0</v>
      </c>
      <c r="G63" s="178">
        <f t="shared" si="20"/>
        <v>0</v>
      </c>
      <c r="H63" s="178">
        <f t="shared" si="21"/>
        <v>0</v>
      </c>
      <c r="I63" s="178">
        <f t="shared" si="22"/>
        <v>0</v>
      </c>
      <c r="J63" s="187">
        <f t="shared" si="23"/>
        <v>0</v>
      </c>
      <c r="K63" s="23"/>
    </row>
    <row r="64" spans="1:11" s="10" customFormat="1" ht="16.8" x14ac:dyDescent="0.15">
      <c r="A64" s="223" t="s">
        <v>174</v>
      </c>
      <c r="B64" s="195" t="s">
        <v>175</v>
      </c>
      <c r="C64" s="177" t="s">
        <v>126</v>
      </c>
      <c r="D64" s="196">
        <v>149.12</v>
      </c>
      <c r="E64" s="178">
        <v>0</v>
      </c>
      <c r="F64" s="178">
        <v>0</v>
      </c>
      <c r="G64" s="178">
        <f t="shared" si="20"/>
        <v>0</v>
      </c>
      <c r="H64" s="178">
        <f t="shared" si="21"/>
        <v>0</v>
      </c>
      <c r="I64" s="178">
        <f t="shared" si="22"/>
        <v>0</v>
      </c>
      <c r="J64" s="187">
        <f t="shared" si="23"/>
        <v>0</v>
      </c>
      <c r="K64" s="23"/>
    </row>
    <row r="65" spans="1:11" s="10" customFormat="1" ht="16.8" x14ac:dyDescent="0.15">
      <c r="A65" s="223" t="s">
        <v>176</v>
      </c>
      <c r="B65" s="195" t="s">
        <v>177</v>
      </c>
      <c r="C65" s="177" t="s">
        <v>126</v>
      </c>
      <c r="D65" s="196">
        <v>74.5</v>
      </c>
      <c r="E65" s="178">
        <v>0</v>
      </c>
      <c r="F65" s="178">
        <v>0</v>
      </c>
      <c r="G65" s="178">
        <f t="shared" si="20"/>
        <v>0</v>
      </c>
      <c r="H65" s="178">
        <f t="shared" si="21"/>
        <v>0</v>
      </c>
      <c r="I65" s="178">
        <f t="shared" si="22"/>
        <v>0</v>
      </c>
      <c r="J65" s="187">
        <f t="shared" si="23"/>
        <v>0</v>
      </c>
      <c r="K65" s="23"/>
    </row>
    <row r="66" spans="1:11" s="10" customFormat="1" ht="8.4" x14ac:dyDescent="0.15">
      <c r="A66" s="225" t="s">
        <v>178</v>
      </c>
      <c r="B66" s="194" t="s">
        <v>179</v>
      </c>
      <c r="C66" s="177"/>
      <c r="D66" s="178"/>
      <c r="E66" s="178"/>
      <c r="F66" s="178"/>
      <c r="G66" s="178"/>
      <c r="H66" s="178"/>
      <c r="I66" s="178"/>
      <c r="J66" s="187"/>
      <c r="K66" s="23"/>
    </row>
    <row r="67" spans="1:11" s="10" customFormat="1" ht="16.8" x14ac:dyDescent="0.15">
      <c r="A67" s="223" t="s">
        <v>180</v>
      </c>
      <c r="B67" s="195" t="s">
        <v>181</v>
      </c>
      <c r="C67" s="177" t="s">
        <v>126</v>
      </c>
      <c r="D67" s="196">
        <v>193.55</v>
      </c>
      <c r="E67" s="178">
        <v>0</v>
      </c>
      <c r="F67" s="178">
        <v>0</v>
      </c>
      <c r="G67" s="178">
        <f t="shared" ref="G67:G68" si="24">E67+F67</f>
        <v>0</v>
      </c>
      <c r="H67" s="178">
        <f t="shared" ref="H67:H68" si="25">TRUNC(D67*E67,2)</f>
        <v>0</v>
      </c>
      <c r="I67" s="178">
        <f t="shared" ref="I67:I77" si="26">J67-H67</f>
        <v>0</v>
      </c>
      <c r="J67" s="187">
        <f t="shared" ref="J67:J68" si="27">TRUNC(D67*G67,2)</f>
        <v>0</v>
      </c>
      <c r="K67" s="23"/>
    </row>
    <row r="68" spans="1:11" s="10" customFormat="1" ht="16.8" x14ac:dyDescent="0.15">
      <c r="A68" s="223" t="s">
        <v>182</v>
      </c>
      <c r="B68" s="195" t="s">
        <v>181</v>
      </c>
      <c r="C68" s="177" t="s">
        <v>126</v>
      </c>
      <c r="D68" s="196">
        <v>289.38</v>
      </c>
      <c r="E68" s="178">
        <v>0</v>
      </c>
      <c r="F68" s="178">
        <v>0</v>
      </c>
      <c r="G68" s="178">
        <f t="shared" si="24"/>
        <v>0</v>
      </c>
      <c r="H68" s="178">
        <f t="shared" si="25"/>
        <v>0</v>
      </c>
      <c r="I68" s="178">
        <f t="shared" si="26"/>
        <v>0</v>
      </c>
      <c r="J68" s="187">
        <f t="shared" si="27"/>
        <v>0</v>
      </c>
      <c r="K68" s="23"/>
    </row>
    <row r="69" spans="1:11" s="10" customFormat="1" ht="8.4" x14ac:dyDescent="0.15">
      <c r="A69" s="225" t="s">
        <v>183</v>
      </c>
      <c r="B69" s="194" t="s">
        <v>184</v>
      </c>
      <c r="C69" s="177"/>
      <c r="D69" s="178"/>
      <c r="E69" s="178"/>
      <c r="F69" s="178"/>
      <c r="G69" s="178"/>
      <c r="H69" s="178"/>
      <c r="I69" s="178"/>
      <c r="J69" s="187"/>
      <c r="K69" s="23"/>
    </row>
    <row r="70" spans="1:11" s="10" customFormat="1" ht="33.6" x14ac:dyDescent="0.15">
      <c r="A70" s="223" t="s">
        <v>185</v>
      </c>
      <c r="B70" s="195" t="s">
        <v>186</v>
      </c>
      <c r="C70" s="177" t="s">
        <v>126</v>
      </c>
      <c r="D70" s="196">
        <v>54.14</v>
      </c>
      <c r="E70" s="178">
        <v>0</v>
      </c>
      <c r="F70" s="178">
        <v>0</v>
      </c>
      <c r="G70" s="178">
        <f t="shared" ref="G70:G71" si="28">E70+F70</f>
        <v>0</v>
      </c>
      <c r="H70" s="178">
        <f t="shared" ref="H70:H71" si="29">TRUNC(D70*E70,2)</f>
        <v>0</v>
      </c>
      <c r="I70" s="178">
        <f t="shared" si="26"/>
        <v>0</v>
      </c>
      <c r="J70" s="187">
        <f t="shared" ref="J70:J71" si="30">TRUNC(D70*G70,2)</f>
        <v>0</v>
      </c>
      <c r="K70" s="23"/>
    </row>
    <row r="71" spans="1:11" s="10" customFormat="1" ht="33.6" x14ac:dyDescent="0.15">
      <c r="A71" s="223" t="s">
        <v>187</v>
      </c>
      <c r="B71" s="195" t="s">
        <v>188</v>
      </c>
      <c r="C71" s="177" t="s">
        <v>126</v>
      </c>
      <c r="D71" s="196">
        <v>3.64</v>
      </c>
      <c r="E71" s="178">
        <v>0</v>
      </c>
      <c r="F71" s="178">
        <v>0</v>
      </c>
      <c r="G71" s="178">
        <f t="shared" si="28"/>
        <v>0</v>
      </c>
      <c r="H71" s="178">
        <f t="shared" si="29"/>
        <v>0</v>
      </c>
      <c r="I71" s="178">
        <f t="shared" si="26"/>
        <v>0</v>
      </c>
      <c r="J71" s="187">
        <f t="shared" si="30"/>
        <v>0</v>
      </c>
      <c r="K71" s="23"/>
    </row>
    <row r="72" spans="1:11" s="10" customFormat="1" ht="8.4" x14ac:dyDescent="0.15">
      <c r="A72" s="225" t="s">
        <v>189</v>
      </c>
      <c r="B72" s="194" t="s">
        <v>190</v>
      </c>
      <c r="C72" s="177"/>
      <c r="D72" s="178"/>
      <c r="E72" s="178"/>
      <c r="F72" s="178"/>
      <c r="G72" s="178"/>
      <c r="H72" s="178"/>
      <c r="I72" s="178"/>
      <c r="J72" s="187"/>
      <c r="K72" s="23"/>
    </row>
    <row r="73" spans="1:11" s="10" customFormat="1" ht="25.2" x14ac:dyDescent="0.15">
      <c r="A73" s="223" t="s">
        <v>191</v>
      </c>
      <c r="B73" s="195" t="s">
        <v>192</v>
      </c>
      <c r="C73" s="177" t="s">
        <v>126</v>
      </c>
      <c r="D73" s="196">
        <v>51.76</v>
      </c>
      <c r="E73" s="178">
        <v>0</v>
      </c>
      <c r="F73" s="178">
        <v>0</v>
      </c>
      <c r="G73" s="178">
        <f t="shared" ref="G73" si="31">E73+F73</f>
        <v>0</v>
      </c>
      <c r="H73" s="178">
        <f t="shared" ref="H73" si="32">TRUNC(D73*E73,2)</f>
        <v>0</v>
      </c>
      <c r="I73" s="178">
        <f t="shared" si="26"/>
        <v>0</v>
      </c>
      <c r="J73" s="187">
        <f t="shared" ref="J73" si="33">TRUNC(D73*G73,2)</f>
        <v>0</v>
      </c>
      <c r="K73" s="23"/>
    </row>
    <row r="74" spans="1:11" s="10" customFormat="1" ht="8.4" x14ac:dyDescent="0.15">
      <c r="A74" s="225" t="s">
        <v>193</v>
      </c>
      <c r="B74" s="194" t="s">
        <v>194</v>
      </c>
      <c r="C74" s="177"/>
      <c r="D74" s="178"/>
      <c r="E74" s="178"/>
      <c r="F74" s="178"/>
      <c r="G74" s="178"/>
      <c r="H74" s="178"/>
      <c r="I74" s="178"/>
      <c r="J74" s="187"/>
      <c r="K74" s="23"/>
    </row>
    <row r="75" spans="1:11" s="10" customFormat="1" ht="33.6" x14ac:dyDescent="0.15">
      <c r="A75" s="223" t="s">
        <v>195</v>
      </c>
      <c r="B75" s="195" t="s">
        <v>196</v>
      </c>
      <c r="C75" s="177" t="s">
        <v>126</v>
      </c>
      <c r="D75" s="196">
        <v>217.77</v>
      </c>
      <c r="E75" s="178">
        <v>0</v>
      </c>
      <c r="F75" s="178">
        <v>0</v>
      </c>
      <c r="G75" s="178">
        <f t="shared" ref="G75:G77" si="34">E75+F75</f>
        <v>0</v>
      </c>
      <c r="H75" s="178">
        <f t="shared" ref="H75:H77" si="35">TRUNC(D75*E75,2)</f>
        <v>0</v>
      </c>
      <c r="I75" s="178">
        <f t="shared" si="26"/>
        <v>0</v>
      </c>
      <c r="J75" s="187">
        <f t="shared" ref="J75:J77" si="36">TRUNC(D75*G75,2)</f>
        <v>0</v>
      </c>
      <c r="K75" s="23"/>
    </row>
    <row r="76" spans="1:11" s="10" customFormat="1" ht="33.6" x14ac:dyDescent="0.15">
      <c r="A76" s="223" t="s">
        <v>197</v>
      </c>
      <c r="B76" s="195" t="s">
        <v>198</v>
      </c>
      <c r="C76" s="177" t="s">
        <v>126</v>
      </c>
      <c r="D76" s="196">
        <v>45.53</v>
      </c>
      <c r="E76" s="178">
        <v>0</v>
      </c>
      <c r="F76" s="178">
        <v>0</v>
      </c>
      <c r="G76" s="178">
        <f t="shared" si="34"/>
        <v>0</v>
      </c>
      <c r="H76" s="178">
        <f t="shared" si="35"/>
        <v>0</v>
      </c>
      <c r="I76" s="178">
        <f t="shared" si="26"/>
        <v>0</v>
      </c>
      <c r="J76" s="187">
        <f t="shared" si="36"/>
        <v>0</v>
      </c>
      <c r="K76" s="23"/>
    </row>
    <row r="77" spans="1:11" s="10" customFormat="1" ht="25.2" x14ac:dyDescent="0.15">
      <c r="A77" s="223" t="s">
        <v>199</v>
      </c>
      <c r="B77" s="195" t="s">
        <v>200</v>
      </c>
      <c r="C77" s="177" t="s">
        <v>126</v>
      </c>
      <c r="D77" s="196">
        <v>172.24</v>
      </c>
      <c r="E77" s="178">
        <v>0</v>
      </c>
      <c r="F77" s="178">
        <v>0</v>
      </c>
      <c r="G77" s="178">
        <f t="shared" si="34"/>
        <v>0</v>
      </c>
      <c r="H77" s="178">
        <f t="shared" si="35"/>
        <v>0</v>
      </c>
      <c r="I77" s="178">
        <f t="shared" si="26"/>
        <v>0</v>
      </c>
      <c r="J77" s="187">
        <f t="shared" si="36"/>
        <v>0</v>
      </c>
      <c r="K77" s="23"/>
    </row>
    <row r="78" spans="1:11" s="10" customFormat="1" ht="8.4" x14ac:dyDescent="0.15">
      <c r="A78" s="225" t="s">
        <v>201</v>
      </c>
      <c r="B78" s="194" t="s">
        <v>202</v>
      </c>
      <c r="C78" s="177"/>
      <c r="D78" s="178"/>
      <c r="E78" s="178"/>
      <c r="F78" s="178"/>
      <c r="G78" s="178"/>
      <c r="H78" s="178"/>
      <c r="I78" s="178"/>
      <c r="J78" s="187"/>
      <c r="K78" s="23"/>
    </row>
    <row r="79" spans="1:11" s="10" customFormat="1" ht="8.4" x14ac:dyDescent="0.15">
      <c r="A79" s="225" t="s">
        <v>203</v>
      </c>
      <c r="B79" s="194" t="s">
        <v>204</v>
      </c>
      <c r="C79" s="177"/>
      <c r="D79" s="178"/>
      <c r="E79" s="178"/>
      <c r="F79" s="178"/>
      <c r="G79" s="178"/>
      <c r="H79" s="178"/>
      <c r="I79" s="178"/>
      <c r="J79" s="187"/>
      <c r="K79" s="23"/>
    </row>
    <row r="80" spans="1:11" s="10" customFormat="1" ht="25.2" x14ac:dyDescent="0.15">
      <c r="A80" s="223" t="s">
        <v>205</v>
      </c>
      <c r="B80" s="195" t="s">
        <v>206</v>
      </c>
      <c r="C80" s="177" t="s">
        <v>126</v>
      </c>
      <c r="D80" s="196">
        <v>14.3</v>
      </c>
      <c r="E80" s="178">
        <v>0</v>
      </c>
      <c r="F80" s="178">
        <v>0</v>
      </c>
      <c r="G80" s="178">
        <f t="shared" ref="G80" si="37">E80+F80</f>
        <v>0</v>
      </c>
      <c r="H80" s="178">
        <f t="shared" ref="H80" si="38">TRUNC(D80*E80,2)</f>
        <v>0</v>
      </c>
      <c r="I80" s="178">
        <f t="shared" ref="I80" si="39">J80-H80</f>
        <v>0</v>
      </c>
      <c r="J80" s="187">
        <f t="shared" ref="J80" si="40">TRUNC(D80*G80,2)</f>
        <v>0</v>
      </c>
      <c r="K80" s="23"/>
    </row>
    <row r="81" spans="1:11" s="10" customFormat="1" ht="8.4" x14ac:dyDescent="0.15">
      <c r="A81" s="225" t="s">
        <v>207</v>
      </c>
      <c r="B81" s="194" t="s">
        <v>208</v>
      </c>
      <c r="C81" s="177"/>
      <c r="D81" s="178"/>
      <c r="E81" s="178"/>
      <c r="F81" s="178"/>
      <c r="G81" s="178"/>
      <c r="H81" s="178"/>
      <c r="I81" s="178"/>
      <c r="J81" s="187"/>
      <c r="K81" s="23"/>
    </row>
    <row r="82" spans="1:11" s="10" customFormat="1" ht="25.2" x14ac:dyDescent="0.15">
      <c r="A82" s="223" t="s">
        <v>209</v>
      </c>
      <c r="B82" s="195" t="s">
        <v>210</v>
      </c>
      <c r="C82" s="177" t="s">
        <v>126</v>
      </c>
      <c r="D82" s="196">
        <v>4.048</v>
      </c>
      <c r="E82" s="178">
        <v>0</v>
      </c>
      <c r="F82" s="178">
        <v>0</v>
      </c>
      <c r="G82" s="178">
        <f t="shared" ref="G82:G83" si="41">E82+F82</f>
        <v>0</v>
      </c>
      <c r="H82" s="178">
        <f t="shared" ref="H82:H83" si="42">TRUNC(D82*E82,2)</f>
        <v>0</v>
      </c>
      <c r="I82" s="178">
        <f t="shared" ref="I82:I83" si="43">J82-H82</f>
        <v>0</v>
      </c>
      <c r="J82" s="187">
        <f t="shared" ref="J82:J83" si="44">TRUNC(D82*G82,2)</f>
        <v>0</v>
      </c>
      <c r="K82" s="23"/>
    </row>
    <row r="83" spans="1:11" s="10" customFormat="1" ht="33.6" x14ac:dyDescent="0.15">
      <c r="A83" s="223" t="s">
        <v>211</v>
      </c>
      <c r="B83" s="195" t="s">
        <v>212</v>
      </c>
      <c r="C83" s="177" t="s">
        <v>126</v>
      </c>
      <c r="D83" s="196">
        <v>2.8</v>
      </c>
      <c r="E83" s="178">
        <v>0</v>
      </c>
      <c r="F83" s="178">
        <v>0</v>
      </c>
      <c r="G83" s="178">
        <f t="shared" si="41"/>
        <v>0</v>
      </c>
      <c r="H83" s="178">
        <f t="shared" si="42"/>
        <v>0</v>
      </c>
      <c r="I83" s="178">
        <f t="shared" si="43"/>
        <v>0</v>
      </c>
      <c r="J83" s="187">
        <f t="shared" si="44"/>
        <v>0</v>
      </c>
      <c r="K83" s="23"/>
    </row>
    <row r="84" spans="1:11" s="10" customFormat="1" ht="8.4" x14ac:dyDescent="0.15">
      <c r="A84" s="225" t="s">
        <v>213</v>
      </c>
      <c r="B84" s="194" t="s">
        <v>214</v>
      </c>
      <c r="C84" s="177"/>
      <c r="D84" s="178"/>
      <c r="E84" s="178"/>
      <c r="F84" s="178"/>
      <c r="G84" s="178"/>
      <c r="H84" s="178"/>
      <c r="I84" s="178"/>
      <c r="J84" s="187"/>
      <c r="K84" s="23"/>
    </row>
    <row r="85" spans="1:11" s="10" customFormat="1" ht="8.4" x14ac:dyDescent="0.15">
      <c r="A85" s="225" t="s">
        <v>215</v>
      </c>
      <c r="B85" s="194" t="s">
        <v>216</v>
      </c>
      <c r="C85" s="177"/>
      <c r="D85" s="178"/>
      <c r="E85" s="178"/>
      <c r="F85" s="178"/>
      <c r="G85" s="178"/>
      <c r="H85" s="178"/>
      <c r="I85" s="178"/>
      <c r="J85" s="187"/>
      <c r="K85" s="23"/>
    </row>
    <row r="86" spans="1:11" s="10" customFormat="1" ht="16.8" x14ac:dyDescent="0.15">
      <c r="A86" s="223" t="s">
        <v>217</v>
      </c>
      <c r="B86" s="195" t="s">
        <v>218</v>
      </c>
      <c r="C86" s="177" t="s">
        <v>98</v>
      </c>
      <c r="D86" s="196">
        <v>3</v>
      </c>
      <c r="E86" s="178">
        <v>0</v>
      </c>
      <c r="F86" s="178">
        <v>0</v>
      </c>
      <c r="G86" s="178">
        <f t="shared" ref="G86:G92" si="45">E86+F86</f>
        <v>0</v>
      </c>
      <c r="H86" s="178">
        <f t="shared" ref="H86:H92" si="46">TRUNC(D86*E86,2)</f>
        <v>0</v>
      </c>
      <c r="I86" s="178">
        <f t="shared" ref="I86:I92" si="47">J86-H86</f>
        <v>0</v>
      </c>
      <c r="J86" s="187">
        <f t="shared" ref="J86:J92" si="48">TRUNC(D86*G86,2)</f>
        <v>0</v>
      </c>
      <c r="K86" s="23"/>
    </row>
    <row r="87" spans="1:11" s="10" customFormat="1" ht="8.4" x14ac:dyDescent="0.15">
      <c r="A87" s="223" t="s">
        <v>219</v>
      </c>
      <c r="B87" s="195" t="s">
        <v>220</v>
      </c>
      <c r="C87" s="177" t="s">
        <v>98</v>
      </c>
      <c r="D87" s="196">
        <v>3</v>
      </c>
      <c r="E87" s="178">
        <v>0</v>
      </c>
      <c r="F87" s="178">
        <v>0</v>
      </c>
      <c r="G87" s="178">
        <f t="shared" si="45"/>
        <v>0</v>
      </c>
      <c r="H87" s="178">
        <f t="shared" si="46"/>
        <v>0</v>
      </c>
      <c r="I87" s="178">
        <f t="shared" si="47"/>
        <v>0</v>
      </c>
      <c r="J87" s="187">
        <f t="shared" si="48"/>
        <v>0</v>
      </c>
      <c r="K87" s="23"/>
    </row>
    <row r="88" spans="1:11" s="10" customFormat="1" ht="16.8" x14ac:dyDescent="0.15">
      <c r="A88" s="223" t="s">
        <v>221</v>
      </c>
      <c r="B88" s="195" t="s">
        <v>222</v>
      </c>
      <c r="C88" s="177" t="s">
        <v>98</v>
      </c>
      <c r="D88" s="196">
        <v>1</v>
      </c>
      <c r="E88" s="178">
        <v>0</v>
      </c>
      <c r="F88" s="178">
        <v>0</v>
      </c>
      <c r="G88" s="178">
        <f t="shared" si="45"/>
        <v>0</v>
      </c>
      <c r="H88" s="178">
        <f t="shared" si="46"/>
        <v>0</v>
      </c>
      <c r="I88" s="178">
        <f t="shared" si="47"/>
        <v>0</v>
      </c>
      <c r="J88" s="187">
        <f t="shared" si="48"/>
        <v>0</v>
      </c>
      <c r="K88" s="23"/>
    </row>
    <row r="89" spans="1:11" s="10" customFormat="1" ht="25.2" x14ac:dyDescent="0.15">
      <c r="A89" s="223" t="s">
        <v>223</v>
      </c>
      <c r="B89" s="195" t="s">
        <v>224</v>
      </c>
      <c r="C89" s="177" t="s">
        <v>98</v>
      </c>
      <c r="D89" s="196">
        <v>1</v>
      </c>
      <c r="E89" s="178">
        <v>0</v>
      </c>
      <c r="F89" s="178">
        <v>0</v>
      </c>
      <c r="G89" s="178">
        <f t="shared" si="45"/>
        <v>0</v>
      </c>
      <c r="H89" s="178">
        <f t="shared" si="46"/>
        <v>0</v>
      </c>
      <c r="I89" s="178">
        <f t="shared" si="47"/>
        <v>0</v>
      </c>
      <c r="J89" s="187">
        <f t="shared" si="48"/>
        <v>0</v>
      </c>
      <c r="K89" s="23"/>
    </row>
    <row r="90" spans="1:11" s="10" customFormat="1" ht="16.8" x14ac:dyDescent="0.15">
      <c r="A90" s="223" t="s">
        <v>225</v>
      </c>
      <c r="B90" s="195" t="s">
        <v>226</v>
      </c>
      <c r="C90" s="177" t="s">
        <v>98</v>
      </c>
      <c r="D90" s="196">
        <v>1</v>
      </c>
      <c r="E90" s="178">
        <v>0</v>
      </c>
      <c r="F90" s="178">
        <v>0</v>
      </c>
      <c r="G90" s="178">
        <f t="shared" si="45"/>
        <v>0</v>
      </c>
      <c r="H90" s="178">
        <f t="shared" si="46"/>
        <v>0</v>
      </c>
      <c r="I90" s="178">
        <f t="shared" si="47"/>
        <v>0</v>
      </c>
      <c r="J90" s="187">
        <f t="shared" si="48"/>
        <v>0</v>
      </c>
      <c r="K90" s="23"/>
    </row>
    <row r="91" spans="1:11" s="10" customFormat="1" ht="16.8" x14ac:dyDescent="0.15">
      <c r="A91" s="223" t="s">
        <v>227</v>
      </c>
      <c r="B91" s="195" t="s">
        <v>228</v>
      </c>
      <c r="C91" s="177" t="s">
        <v>98</v>
      </c>
      <c r="D91" s="196">
        <v>1</v>
      </c>
      <c r="E91" s="178">
        <v>0</v>
      </c>
      <c r="F91" s="178">
        <v>0</v>
      </c>
      <c r="G91" s="178">
        <f t="shared" si="45"/>
        <v>0</v>
      </c>
      <c r="H91" s="178">
        <f t="shared" si="46"/>
        <v>0</v>
      </c>
      <c r="I91" s="178">
        <f t="shared" si="47"/>
        <v>0</v>
      </c>
      <c r="J91" s="187">
        <f t="shared" si="48"/>
        <v>0</v>
      </c>
      <c r="K91" s="23"/>
    </row>
    <row r="92" spans="1:11" s="10" customFormat="1" ht="16.8" x14ac:dyDescent="0.15">
      <c r="A92" s="223" t="s">
        <v>229</v>
      </c>
      <c r="B92" s="195" t="s">
        <v>230</v>
      </c>
      <c r="C92" s="177" t="s">
        <v>98</v>
      </c>
      <c r="D92" s="196">
        <v>1</v>
      </c>
      <c r="E92" s="178">
        <v>0</v>
      </c>
      <c r="F92" s="178">
        <v>0</v>
      </c>
      <c r="G92" s="178">
        <f t="shared" si="45"/>
        <v>0</v>
      </c>
      <c r="H92" s="178">
        <f t="shared" si="46"/>
        <v>0</v>
      </c>
      <c r="I92" s="178">
        <f t="shared" si="47"/>
        <v>0</v>
      </c>
      <c r="J92" s="187">
        <f t="shared" si="48"/>
        <v>0</v>
      </c>
      <c r="K92" s="23"/>
    </row>
    <row r="93" spans="1:11" s="10" customFormat="1" ht="8.4" x14ac:dyDescent="0.15">
      <c r="A93" s="225" t="s">
        <v>231</v>
      </c>
      <c r="B93" s="194" t="s">
        <v>232</v>
      </c>
      <c r="C93" s="177"/>
      <c r="D93" s="178"/>
      <c r="E93" s="178"/>
      <c r="F93" s="178"/>
      <c r="G93" s="178"/>
      <c r="H93" s="178"/>
      <c r="I93" s="178"/>
      <c r="J93" s="187"/>
      <c r="K93" s="23"/>
    </row>
    <row r="94" spans="1:11" s="10" customFormat="1" ht="8.4" x14ac:dyDescent="0.15">
      <c r="A94" s="225" t="s">
        <v>233</v>
      </c>
      <c r="B94" s="194" t="s">
        <v>216</v>
      </c>
      <c r="C94" s="177"/>
      <c r="D94" s="178"/>
      <c r="E94" s="178"/>
      <c r="F94" s="178"/>
      <c r="G94" s="178"/>
      <c r="H94" s="178"/>
      <c r="I94" s="178"/>
      <c r="J94" s="187"/>
      <c r="K94" s="23"/>
    </row>
    <row r="95" spans="1:11" s="10" customFormat="1" ht="8.4" x14ac:dyDescent="0.15">
      <c r="A95" s="223" t="s">
        <v>234</v>
      </c>
      <c r="B95" s="195" t="s">
        <v>149</v>
      </c>
      <c r="C95" s="177" t="s">
        <v>98</v>
      </c>
      <c r="D95" s="196">
        <v>5</v>
      </c>
      <c r="E95" s="178">
        <v>0</v>
      </c>
      <c r="F95" s="178">
        <v>0</v>
      </c>
      <c r="G95" s="178">
        <f t="shared" ref="G95" si="49">E95+F95</f>
        <v>0</v>
      </c>
      <c r="H95" s="178">
        <f t="shared" ref="H95" si="50">TRUNC(D95*E95,2)</f>
        <v>0</v>
      </c>
      <c r="I95" s="178">
        <f t="shared" ref="I95" si="51">J95-H95</f>
        <v>0</v>
      </c>
      <c r="J95" s="187">
        <f t="shared" ref="J95" si="52">TRUNC(D95*G95,2)</f>
        <v>0</v>
      </c>
      <c r="K95" s="23"/>
    </row>
    <row r="96" spans="1:11" s="10" customFormat="1" ht="8.4" x14ac:dyDescent="0.15">
      <c r="A96" s="225" t="s">
        <v>235</v>
      </c>
      <c r="B96" s="194" t="s">
        <v>236</v>
      </c>
      <c r="C96" s="177"/>
      <c r="D96" s="178"/>
      <c r="E96" s="178"/>
      <c r="F96" s="178"/>
      <c r="G96" s="178"/>
      <c r="H96" s="178"/>
      <c r="I96" s="178"/>
      <c r="J96" s="187"/>
      <c r="K96" s="23"/>
    </row>
    <row r="97" spans="1:11" s="10" customFormat="1" ht="16.8" x14ac:dyDescent="0.15">
      <c r="A97" s="223" t="s">
        <v>237</v>
      </c>
      <c r="B97" s="195" t="s">
        <v>238</v>
      </c>
      <c r="C97" s="177" t="s">
        <v>100</v>
      </c>
      <c r="D97" s="196">
        <v>1.2</v>
      </c>
      <c r="E97" s="178">
        <v>0</v>
      </c>
      <c r="F97" s="178">
        <v>0</v>
      </c>
      <c r="G97" s="178">
        <f t="shared" ref="G97:G100" si="53">E97+F97</f>
        <v>0</v>
      </c>
      <c r="H97" s="178">
        <f t="shared" ref="H97:H100" si="54">TRUNC(D97*E97,2)</f>
        <v>0</v>
      </c>
      <c r="I97" s="178">
        <f t="shared" ref="I97:I100" si="55">J97-H97</f>
        <v>0</v>
      </c>
      <c r="J97" s="187">
        <f t="shared" ref="J97:J100" si="56">TRUNC(D97*G97,2)</f>
        <v>0</v>
      </c>
      <c r="K97" s="23"/>
    </row>
    <row r="98" spans="1:11" s="10" customFormat="1" ht="8.4" x14ac:dyDescent="0.15">
      <c r="A98" s="223" t="s">
        <v>239</v>
      </c>
      <c r="B98" s="195" t="s">
        <v>240</v>
      </c>
      <c r="C98" s="177" t="s">
        <v>126</v>
      </c>
      <c r="D98" s="196">
        <v>0.8</v>
      </c>
      <c r="E98" s="178">
        <v>0</v>
      </c>
      <c r="F98" s="178">
        <v>0</v>
      </c>
      <c r="G98" s="178">
        <f t="shared" si="53"/>
        <v>0</v>
      </c>
      <c r="H98" s="178">
        <f t="shared" si="54"/>
        <v>0</v>
      </c>
      <c r="I98" s="178">
        <f t="shared" si="55"/>
        <v>0</v>
      </c>
      <c r="J98" s="187">
        <f t="shared" si="56"/>
        <v>0</v>
      </c>
      <c r="K98" s="23"/>
    </row>
    <row r="99" spans="1:11" s="10" customFormat="1" ht="8.4" x14ac:dyDescent="0.15">
      <c r="A99" s="223" t="s">
        <v>241</v>
      </c>
      <c r="B99" s="195" t="s">
        <v>242</v>
      </c>
      <c r="C99" s="177" t="s">
        <v>100</v>
      </c>
      <c r="D99" s="196">
        <v>3.28</v>
      </c>
      <c r="E99" s="178">
        <v>0</v>
      </c>
      <c r="F99" s="178">
        <v>0</v>
      </c>
      <c r="G99" s="178">
        <f t="shared" si="53"/>
        <v>0</v>
      </c>
      <c r="H99" s="178">
        <f t="shared" si="54"/>
        <v>0</v>
      </c>
      <c r="I99" s="178">
        <f t="shared" si="55"/>
        <v>0</v>
      </c>
      <c r="J99" s="187">
        <f t="shared" si="56"/>
        <v>0</v>
      </c>
      <c r="K99" s="23"/>
    </row>
    <row r="100" spans="1:11" s="10" customFormat="1" ht="8.4" x14ac:dyDescent="0.15">
      <c r="A100" s="223" t="s">
        <v>243</v>
      </c>
      <c r="B100" s="195" t="s">
        <v>244</v>
      </c>
      <c r="C100" s="177" t="s">
        <v>100</v>
      </c>
      <c r="D100" s="196">
        <v>0.8</v>
      </c>
      <c r="E100" s="178">
        <v>0</v>
      </c>
      <c r="F100" s="178">
        <v>0</v>
      </c>
      <c r="G100" s="178">
        <f t="shared" si="53"/>
        <v>0</v>
      </c>
      <c r="H100" s="178">
        <f t="shared" si="54"/>
        <v>0</v>
      </c>
      <c r="I100" s="178">
        <f t="shared" si="55"/>
        <v>0</v>
      </c>
      <c r="J100" s="187">
        <f t="shared" si="56"/>
        <v>0</v>
      </c>
      <c r="K100" s="23"/>
    </row>
    <row r="101" spans="1:11" s="10" customFormat="1" ht="8.4" x14ac:dyDescent="0.15">
      <c r="A101" s="225" t="s">
        <v>245</v>
      </c>
      <c r="B101" s="194" t="s">
        <v>246</v>
      </c>
      <c r="C101" s="177"/>
      <c r="D101" s="178"/>
      <c r="E101" s="178"/>
      <c r="F101" s="178"/>
      <c r="G101" s="178"/>
      <c r="H101" s="178"/>
      <c r="I101" s="178"/>
      <c r="J101" s="187"/>
      <c r="K101" s="23"/>
    </row>
    <row r="102" spans="1:11" s="10" customFormat="1" ht="8.4" x14ac:dyDescent="0.15">
      <c r="A102" s="223" t="s">
        <v>247</v>
      </c>
      <c r="B102" s="195" t="s">
        <v>240</v>
      </c>
      <c r="C102" s="177" t="s">
        <v>126</v>
      </c>
      <c r="D102" s="196">
        <v>1.8</v>
      </c>
      <c r="E102" s="178">
        <v>0</v>
      </c>
      <c r="F102" s="178">
        <v>0</v>
      </c>
      <c r="G102" s="178">
        <f t="shared" ref="G102:G103" si="57">E102+F102</f>
        <v>0</v>
      </c>
      <c r="H102" s="178">
        <f t="shared" ref="H102:H103" si="58">TRUNC(D102*E102,2)</f>
        <v>0</v>
      </c>
      <c r="I102" s="178">
        <f t="shared" ref="I102:I103" si="59">J102-H102</f>
        <v>0</v>
      </c>
      <c r="J102" s="187">
        <f t="shared" ref="J102:J103" si="60">TRUNC(D102*G102,2)</f>
        <v>0</v>
      </c>
      <c r="K102" s="23"/>
    </row>
    <row r="103" spans="1:11" s="10" customFormat="1" ht="8.4" x14ac:dyDescent="0.15">
      <c r="A103" s="223" t="s">
        <v>248</v>
      </c>
      <c r="B103" s="195" t="s">
        <v>249</v>
      </c>
      <c r="C103" s="177" t="s">
        <v>126</v>
      </c>
      <c r="D103" s="196">
        <v>1.44</v>
      </c>
      <c r="E103" s="178">
        <v>0</v>
      </c>
      <c r="F103" s="178">
        <v>0</v>
      </c>
      <c r="G103" s="178">
        <f t="shared" si="57"/>
        <v>0</v>
      </c>
      <c r="H103" s="178">
        <f t="shared" si="58"/>
        <v>0</v>
      </c>
      <c r="I103" s="178">
        <f t="shared" si="59"/>
        <v>0</v>
      </c>
      <c r="J103" s="187">
        <f t="shared" si="60"/>
        <v>0</v>
      </c>
      <c r="K103" s="23"/>
    </row>
    <row r="104" spans="1:11" s="10" customFormat="1" ht="8.4" x14ac:dyDescent="0.15">
      <c r="A104" s="225" t="s">
        <v>250</v>
      </c>
      <c r="B104" s="194" t="s">
        <v>251</v>
      </c>
      <c r="C104" s="177"/>
      <c r="D104" s="178"/>
      <c r="E104" s="178"/>
      <c r="F104" s="178"/>
      <c r="G104" s="178"/>
      <c r="H104" s="178"/>
      <c r="I104" s="178"/>
      <c r="J104" s="187"/>
      <c r="K104" s="23"/>
    </row>
    <row r="105" spans="1:11" s="10" customFormat="1" ht="8.4" x14ac:dyDescent="0.15">
      <c r="A105" s="223" t="s">
        <v>252</v>
      </c>
      <c r="B105" s="195" t="s">
        <v>253</v>
      </c>
      <c r="C105" s="177" t="s">
        <v>126</v>
      </c>
      <c r="D105" s="196">
        <v>45.95</v>
      </c>
      <c r="E105" s="178">
        <v>0</v>
      </c>
      <c r="F105" s="178">
        <v>0</v>
      </c>
      <c r="G105" s="178">
        <f t="shared" ref="G105:G106" si="61">E105+F105</f>
        <v>0</v>
      </c>
      <c r="H105" s="178">
        <f t="shared" ref="H105:H106" si="62">TRUNC(D105*E105,2)</f>
        <v>0</v>
      </c>
      <c r="I105" s="178">
        <f t="shared" ref="I105:I106" si="63">J105-H105</f>
        <v>0</v>
      </c>
      <c r="J105" s="187">
        <f t="shared" ref="J105:J106" si="64">TRUNC(D105*G105,2)</f>
        <v>0</v>
      </c>
      <c r="K105" s="23"/>
    </row>
    <row r="106" spans="1:11" s="10" customFormat="1" ht="16.8" x14ac:dyDescent="0.15">
      <c r="A106" s="223" t="s">
        <v>254</v>
      </c>
      <c r="B106" s="195" t="s">
        <v>255</v>
      </c>
      <c r="C106" s="177" t="s">
        <v>126</v>
      </c>
      <c r="D106" s="196">
        <v>18.45</v>
      </c>
      <c r="E106" s="178">
        <v>0</v>
      </c>
      <c r="F106" s="178">
        <v>0</v>
      </c>
      <c r="G106" s="178">
        <f t="shared" si="61"/>
        <v>0</v>
      </c>
      <c r="H106" s="178">
        <f t="shared" si="62"/>
        <v>0</v>
      </c>
      <c r="I106" s="178">
        <f t="shared" si="63"/>
        <v>0</v>
      </c>
      <c r="J106" s="187">
        <f t="shared" si="64"/>
        <v>0</v>
      </c>
      <c r="K106" s="23"/>
    </row>
    <row r="107" spans="1:11" s="10" customFormat="1" ht="8.4" x14ac:dyDescent="0.15">
      <c r="A107" s="225" t="s">
        <v>256</v>
      </c>
      <c r="B107" s="194" t="s">
        <v>257</v>
      </c>
      <c r="C107" s="177"/>
      <c r="D107" s="178"/>
      <c r="E107" s="178"/>
      <c r="F107" s="178"/>
      <c r="G107" s="178"/>
      <c r="H107" s="178"/>
      <c r="I107" s="178"/>
      <c r="J107" s="187"/>
      <c r="K107" s="23"/>
    </row>
    <row r="108" spans="1:11" s="10" customFormat="1" ht="25.2" x14ac:dyDescent="0.15">
      <c r="A108" s="223" t="s">
        <v>258</v>
      </c>
      <c r="B108" s="195" t="s">
        <v>259</v>
      </c>
      <c r="C108" s="177" t="s">
        <v>100</v>
      </c>
      <c r="D108" s="196">
        <v>9.24</v>
      </c>
      <c r="E108" s="178">
        <v>0</v>
      </c>
      <c r="F108" s="178">
        <v>0</v>
      </c>
      <c r="G108" s="178">
        <f t="shared" ref="G108" si="65">E108+F108</f>
        <v>0</v>
      </c>
      <c r="H108" s="178">
        <f t="shared" ref="H108" si="66">TRUNC(D108*E108,2)</f>
        <v>0</v>
      </c>
      <c r="I108" s="178">
        <f t="shared" ref="I108" si="67">J108-H108</f>
        <v>0</v>
      </c>
      <c r="J108" s="187">
        <f t="shared" ref="J108" si="68">TRUNC(D108*G108,2)</f>
        <v>0</v>
      </c>
      <c r="K108" s="23"/>
    </row>
    <row r="109" spans="1:11" s="10" customFormat="1" ht="8.4" x14ac:dyDescent="0.15">
      <c r="A109" s="223"/>
      <c r="B109" s="197" t="s">
        <v>15</v>
      </c>
      <c r="C109" s="177"/>
      <c r="D109" s="178"/>
      <c r="E109" s="178"/>
      <c r="F109" s="178"/>
      <c r="G109" s="178"/>
      <c r="H109" s="198">
        <f>SUM(H57:H108)</f>
        <v>0</v>
      </c>
      <c r="I109" s="198">
        <f>SUM(I57:I108)</f>
        <v>0</v>
      </c>
      <c r="J109" s="199"/>
      <c r="K109" s="23"/>
    </row>
    <row r="110" spans="1:11" s="10" customFormat="1" ht="8.4" x14ac:dyDescent="0.15">
      <c r="A110" s="314"/>
      <c r="B110" s="32"/>
      <c r="C110" s="200"/>
      <c r="D110" s="201"/>
      <c r="E110" s="201"/>
      <c r="F110" s="201"/>
      <c r="G110" s="201"/>
      <c r="H110" s="201"/>
      <c r="I110" s="202">
        <f>H109+I109</f>
        <v>0</v>
      </c>
      <c r="J110" s="203"/>
      <c r="K110" s="23"/>
    </row>
    <row r="111" spans="1:11" s="10" customFormat="1" ht="8.4" x14ac:dyDescent="0.15">
      <c r="A111" s="225" t="s">
        <v>260</v>
      </c>
      <c r="B111" s="194" t="s">
        <v>261</v>
      </c>
      <c r="C111" s="177"/>
      <c r="D111" s="178"/>
      <c r="E111" s="178"/>
      <c r="F111" s="178"/>
      <c r="G111" s="178"/>
      <c r="H111" s="178"/>
      <c r="I111" s="178"/>
      <c r="J111" s="187"/>
      <c r="K111" s="23"/>
    </row>
    <row r="112" spans="1:11" s="10" customFormat="1" ht="8.4" x14ac:dyDescent="0.15">
      <c r="A112" s="225" t="s">
        <v>262</v>
      </c>
      <c r="B112" s="194" t="s">
        <v>263</v>
      </c>
      <c r="C112" s="177"/>
      <c r="D112" s="178"/>
      <c r="E112" s="178"/>
      <c r="F112" s="178"/>
      <c r="G112" s="178"/>
      <c r="H112" s="178"/>
      <c r="I112" s="178"/>
      <c r="J112" s="187"/>
      <c r="K112" s="23"/>
    </row>
    <row r="113" spans="1:11" s="10" customFormat="1" ht="8.4" x14ac:dyDescent="0.15">
      <c r="A113" s="225" t="s">
        <v>264</v>
      </c>
      <c r="B113" s="194" t="str">
        <f>UPPER("Caixas de Passagem")</f>
        <v>CAIXAS DE PASSAGEM</v>
      </c>
      <c r="C113" s="177"/>
      <c r="D113" s="178"/>
      <c r="E113" s="178"/>
      <c r="F113" s="178"/>
      <c r="G113" s="178"/>
      <c r="H113" s="178"/>
      <c r="I113" s="178"/>
      <c r="J113" s="187"/>
      <c r="K113" s="23"/>
    </row>
    <row r="114" spans="1:11" s="10" customFormat="1" ht="33.6" x14ac:dyDescent="0.15">
      <c r="A114" s="223" t="s">
        <v>265</v>
      </c>
      <c r="B114" s="195" t="s">
        <v>266</v>
      </c>
      <c r="C114" s="177" t="s">
        <v>98</v>
      </c>
      <c r="D114" s="196">
        <v>1</v>
      </c>
      <c r="E114" s="178">
        <v>0</v>
      </c>
      <c r="F114" s="178">
        <v>0</v>
      </c>
      <c r="G114" s="178">
        <f t="shared" ref="G114:G115" si="69">E114+F114</f>
        <v>0</v>
      </c>
      <c r="H114" s="178">
        <f t="shared" ref="H114:H115" si="70">TRUNC(D114*E114,2)</f>
        <v>0</v>
      </c>
      <c r="I114" s="178">
        <f t="shared" ref="I114:I115" si="71">J114-H114</f>
        <v>0</v>
      </c>
      <c r="J114" s="187">
        <f t="shared" ref="J114:J115" si="72">TRUNC(D114*G114,2)</f>
        <v>0</v>
      </c>
      <c r="K114" s="23"/>
    </row>
    <row r="115" spans="1:11" s="10" customFormat="1" ht="25.2" x14ac:dyDescent="0.15">
      <c r="A115" s="223" t="s">
        <v>267</v>
      </c>
      <c r="B115" s="195" t="s">
        <v>268</v>
      </c>
      <c r="C115" s="177" t="s">
        <v>98</v>
      </c>
      <c r="D115" s="196">
        <v>1</v>
      </c>
      <c r="E115" s="178">
        <v>0</v>
      </c>
      <c r="F115" s="178">
        <v>0</v>
      </c>
      <c r="G115" s="178">
        <f t="shared" si="69"/>
        <v>0</v>
      </c>
      <c r="H115" s="178">
        <f t="shared" si="70"/>
        <v>0</v>
      </c>
      <c r="I115" s="178">
        <f t="shared" si="71"/>
        <v>0</v>
      </c>
      <c r="J115" s="187">
        <f t="shared" si="72"/>
        <v>0</v>
      </c>
      <c r="K115" s="23"/>
    </row>
    <row r="116" spans="1:11" s="10" customFormat="1" ht="8.4" x14ac:dyDescent="0.15">
      <c r="A116" s="225" t="s">
        <v>269</v>
      </c>
      <c r="B116" s="194" t="s">
        <v>270</v>
      </c>
      <c r="C116" s="177"/>
      <c r="D116" s="178"/>
      <c r="E116" s="178"/>
      <c r="F116" s="178"/>
      <c r="G116" s="178"/>
      <c r="H116" s="178"/>
      <c r="I116" s="178"/>
      <c r="J116" s="187"/>
      <c r="K116" s="23"/>
    </row>
    <row r="117" spans="1:11" s="10" customFormat="1" ht="33.6" x14ac:dyDescent="0.15">
      <c r="A117" s="223" t="s">
        <v>271</v>
      </c>
      <c r="B117" s="195" t="s">
        <v>272</v>
      </c>
      <c r="C117" s="177" t="s">
        <v>98</v>
      </c>
      <c r="D117" s="196">
        <v>2</v>
      </c>
      <c r="E117" s="178">
        <v>0</v>
      </c>
      <c r="F117" s="178">
        <v>0</v>
      </c>
      <c r="G117" s="178">
        <f t="shared" ref="G117:G119" si="73">E117+F117</f>
        <v>0</v>
      </c>
      <c r="H117" s="178">
        <f t="shared" ref="H117:H119" si="74">TRUNC(D117*E117,2)</f>
        <v>0</v>
      </c>
      <c r="I117" s="178">
        <f t="shared" ref="I117:I119" si="75">J117-H117</f>
        <v>0</v>
      </c>
      <c r="J117" s="187">
        <f t="shared" ref="J117:J119" si="76">TRUNC(D117*G117,2)</f>
        <v>0</v>
      </c>
      <c r="K117" s="23"/>
    </row>
    <row r="118" spans="1:11" s="10" customFormat="1" ht="25.2" x14ac:dyDescent="0.15">
      <c r="A118" s="223" t="s">
        <v>273</v>
      </c>
      <c r="B118" s="195" t="s">
        <v>274</v>
      </c>
      <c r="C118" s="177" t="s">
        <v>98</v>
      </c>
      <c r="D118" s="196">
        <v>2</v>
      </c>
      <c r="E118" s="178">
        <v>0</v>
      </c>
      <c r="F118" s="178">
        <v>0</v>
      </c>
      <c r="G118" s="178">
        <f t="shared" si="73"/>
        <v>0</v>
      </c>
      <c r="H118" s="178">
        <f t="shared" si="74"/>
        <v>0</v>
      </c>
      <c r="I118" s="178">
        <f t="shared" si="75"/>
        <v>0</v>
      </c>
      <c r="J118" s="187">
        <f t="shared" si="76"/>
        <v>0</v>
      </c>
      <c r="K118" s="23"/>
    </row>
    <row r="119" spans="1:11" s="10" customFormat="1" ht="16.8" x14ac:dyDescent="0.15">
      <c r="A119" s="223" t="s">
        <v>275</v>
      </c>
      <c r="B119" s="195" t="str">
        <f>UPPER("Calha e Grelha de piso para piscina em PVC DN130mm. Fornecimento e Instalação")</f>
        <v>CALHA E GRELHA DE PISO PARA PISCINA EM PVC DN130MM. FORNECIMENTO E INSTALAÇÃO</v>
      </c>
      <c r="C119" s="177" t="s">
        <v>100</v>
      </c>
      <c r="D119" s="196">
        <v>7</v>
      </c>
      <c r="E119" s="178">
        <v>0</v>
      </c>
      <c r="F119" s="178">
        <v>0</v>
      </c>
      <c r="G119" s="178">
        <f t="shared" si="73"/>
        <v>0</v>
      </c>
      <c r="H119" s="178">
        <f t="shared" si="74"/>
        <v>0</v>
      </c>
      <c r="I119" s="178">
        <f t="shared" si="75"/>
        <v>0</v>
      </c>
      <c r="J119" s="187">
        <f t="shared" si="76"/>
        <v>0</v>
      </c>
      <c r="K119" s="23"/>
    </row>
    <row r="120" spans="1:11" s="10" customFormat="1" ht="8.4" x14ac:dyDescent="0.15">
      <c r="A120" s="225" t="s">
        <v>276</v>
      </c>
      <c r="B120" s="194" t="s">
        <v>277</v>
      </c>
      <c r="C120" s="177"/>
      <c r="D120" s="178"/>
      <c r="E120" s="178"/>
      <c r="F120" s="178"/>
      <c r="G120" s="178"/>
      <c r="H120" s="178"/>
      <c r="I120" s="178"/>
      <c r="J120" s="187"/>
      <c r="K120" s="23"/>
    </row>
    <row r="121" spans="1:11" s="10" customFormat="1" ht="33.6" x14ac:dyDescent="0.15">
      <c r="A121" s="223" t="s">
        <v>278</v>
      </c>
      <c r="B121" s="195" t="s">
        <v>279</v>
      </c>
      <c r="C121" s="177" t="s">
        <v>98</v>
      </c>
      <c r="D121" s="196">
        <v>2</v>
      </c>
      <c r="E121" s="178">
        <v>0</v>
      </c>
      <c r="F121" s="178">
        <v>0</v>
      </c>
      <c r="G121" s="178">
        <f t="shared" ref="G121:G129" si="77">E121+F121</f>
        <v>0</v>
      </c>
      <c r="H121" s="178">
        <f t="shared" ref="H121:H129" si="78">TRUNC(D121*E121,2)</f>
        <v>0</v>
      </c>
      <c r="I121" s="178">
        <f t="shared" ref="I121:I129" si="79">J121-H121</f>
        <v>0</v>
      </c>
      <c r="J121" s="187">
        <f t="shared" ref="J121:J129" si="80">TRUNC(D121*G121,2)</f>
        <v>0</v>
      </c>
      <c r="K121" s="23"/>
    </row>
    <row r="122" spans="1:11" s="10" customFormat="1" ht="33.6" x14ac:dyDescent="0.15">
      <c r="A122" s="223" t="s">
        <v>280</v>
      </c>
      <c r="B122" s="195" t="s">
        <v>281</v>
      </c>
      <c r="C122" s="177" t="s">
        <v>98</v>
      </c>
      <c r="D122" s="196">
        <v>1</v>
      </c>
      <c r="E122" s="178">
        <v>0</v>
      </c>
      <c r="F122" s="178">
        <v>0</v>
      </c>
      <c r="G122" s="178">
        <f t="shared" si="77"/>
        <v>0</v>
      </c>
      <c r="H122" s="178">
        <f t="shared" si="78"/>
        <v>0</v>
      </c>
      <c r="I122" s="178">
        <f t="shared" si="79"/>
        <v>0</v>
      </c>
      <c r="J122" s="187">
        <f t="shared" si="80"/>
        <v>0</v>
      </c>
      <c r="K122" s="23"/>
    </row>
    <row r="123" spans="1:11" s="10" customFormat="1" ht="33.6" x14ac:dyDescent="0.15">
      <c r="A123" s="223" t="s">
        <v>282</v>
      </c>
      <c r="B123" s="195" t="s">
        <v>283</v>
      </c>
      <c r="C123" s="177" t="s">
        <v>98</v>
      </c>
      <c r="D123" s="196">
        <v>1</v>
      </c>
      <c r="E123" s="178">
        <v>0</v>
      </c>
      <c r="F123" s="178">
        <v>0</v>
      </c>
      <c r="G123" s="178">
        <f t="shared" si="77"/>
        <v>0</v>
      </c>
      <c r="H123" s="178">
        <f t="shared" si="78"/>
        <v>0</v>
      </c>
      <c r="I123" s="178">
        <f t="shared" si="79"/>
        <v>0</v>
      </c>
      <c r="J123" s="187">
        <f t="shared" si="80"/>
        <v>0</v>
      </c>
      <c r="K123" s="23"/>
    </row>
    <row r="124" spans="1:11" s="10" customFormat="1" ht="25.2" x14ac:dyDescent="0.15">
      <c r="A124" s="223" t="s">
        <v>284</v>
      </c>
      <c r="B124" s="195" t="s">
        <v>285</v>
      </c>
      <c r="C124" s="177" t="s">
        <v>98</v>
      </c>
      <c r="D124" s="196">
        <v>4</v>
      </c>
      <c r="E124" s="178">
        <v>0</v>
      </c>
      <c r="F124" s="178">
        <v>0</v>
      </c>
      <c r="G124" s="178">
        <f t="shared" si="77"/>
        <v>0</v>
      </c>
      <c r="H124" s="178">
        <f t="shared" si="78"/>
        <v>0</v>
      </c>
      <c r="I124" s="178">
        <f t="shared" si="79"/>
        <v>0</v>
      </c>
      <c r="J124" s="187">
        <f t="shared" si="80"/>
        <v>0</v>
      </c>
      <c r="K124" s="23"/>
    </row>
    <row r="125" spans="1:11" s="10" customFormat="1" ht="25.2" x14ac:dyDescent="0.15">
      <c r="A125" s="223" t="s">
        <v>286</v>
      </c>
      <c r="B125" s="195" t="s">
        <v>287</v>
      </c>
      <c r="C125" s="177" t="s">
        <v>98</v>
      </c>
      <c r="D125" s="196">
        <v>8</v>
      </c>
      <c r="E125" s="178">
        <v>0</v>
      </c>
      <c r="F125" s="178">
        <v>0</v>
      </c>
      <c r="G125" s="178">
        <f t="shared" si="77"/>
        <v>0</v>
      </c>
      <c r="H125" s="178">
        <f t="shared" si="78"/>
        <v>0</v>
      </c>
      <c r="I125" s="178">
        <f t="shared" si="79"/>
        <v>0</v>
      </c>
      <c r="J125" s="187">
        <f t="shared" si="80"/>
        <v>0</v>
      </c>
      <c r="K125" s="23"/>
    </row>
    <row r="126" spans="1:11" s="10" customFormat="1" ht="25.2" x14ac:dyDescent="0.15">
      <c r="A126" s="223" t="s">
        <v>288</v>
      </c>
      <c r="B126" s="195" t="s">
        <v>289</v>
      </c>
      <c r="C126" s="177" t="s">
        <v>100</v>
      </c>
      <c r="D126" s="196">
        <v>12.95</v>
      </c>
      <c r="E126" s="178">
        <v>0</v>
      </c>
      <c r="F126" s="178">
        <v>0</v>
      </c>
      <c r="G126" s="178">
        <f t="shared" si="77"/>
        <v>0</v>
      </c>
      <c r="H126" s="178">
        <f t="shared" si="78"/>
        <v>0</v>
      </c>
      <c r="I126" s="178">
        <f t="shared" si="79"/>
        <v>0</v>
      </c>
      <c r="J126" s="187">
        <f t="shared" si="80"/>
        <v>0</v>
      </c>
      <c r="K126" s="23"/>
    </row>
    <row r="127" spans="1:11" s="10" customFormat="1" ht="25.2" x14ac:dyDescent="0.15">
      <c r="A127" s="223" t="s">
        <v>290</v>
      </c>
      <c r="B127" s="195" t="s">
        <v>291</v>
      </c>
      <c r="C127" s="177" t="s">
        <v>100</v>
      </c>
      <c r="D127" s="196">
        <v>12.48</v>
      </c>
      <c r="E127" s="178">
        <v>0</v>
      </c>
      <c r="F127" s="178">
        <v>0</v>
      </c>
      <c r="G127" s="178">
        <f t="shared" si="77"/>
        <v>0</v>
      </c>
      <c r="H127" s="178">
        <f t="shared" si="78"/>
        <v>0</v>
      </c>
      <c r="I127" s="178">
        <f t="shared" si="79"/>
        <v>0</v>
      </c>
      <c r="J127" s="187">
        <f t="shared" si="80"/>
        <v>0</v>
      </c>
      <c r="K127" s="23"/>
    </row>
    <row r="128" spans="1:11" s="10" customFormat="1" ht="25.2" x14ac:dyDescent="0.15">
      <c r="A128" s="223" t="s">
        <v>292</v>
      </c>
      <c r="B128" s="195" t="s">
        <v>293</v>
      </c>
      <c r="C128" s="177" t="s">
        <v>98</v>
      </c>
      <c r="D128" s="196">
        <v>1</v>
      </c>
      <c r="E128" s="178">
        <v>0</v>
      </c>
      <c r="F128" s="178">
        <v>0</v>
      </c>
      <c r="G128" s="178">
        <f t="shared" si="77"/>
        <v>0</v>
      </c>
      <c r="H128" s="178">
        <f t="shared" si="78"/>
        <v>0</v>
      </c>
      <c r="I128" s="178">
        <f t="shared" si="79"/>
        <v>0</v>
      </c>
      <c r="J128" s="187">
        <f t="shared" si="80"/>
        <v>0</v>
      </c>
      <c r="K128" s="23"/>
    </row>
    <row r="129" spans="1:11" s="10" customFormat="1" ht="25.2" x14ac:dyDescent="0.15">
      <c r="A129" s="223" t="s">
        <v>294</v>
      </c>
      <c r="B129" s="195" t="s">
        <v>295</v>
      </c>
      <c r="C129" s="177" t="s">
        <v>98</v>
      </c>
      <c r="D129" s="196">
        <v>1</v>
      </c>
      <c r="E129" s="178">
        <v>0</v>
      </c>
      <c r="F129" s="178">
        <v>0</v>
      </c>
      <c r="G129" s="178">
        <f t="shared" si="77"/>
        <v>0</v>
      </c>
      <c r="H129" s="178">
        <f t="shared" si="78"/>
        <v>0</v>
      </c>
      <c r="I129" s="178">
        <f t="shared" si="79"/>
        <v>0</v>
      </c>
      <c r="J129" s="187">
        <f t="shared" si="80"/>
        <v>0</v>
      </c>
      <c r="K129" s="23"/>
    </row>
    <row r="130" spans="1:11" s="10" customFormat="1" ht="8.4" x14ac:dyDescent="0.15">
      <c r="A130" s="225" t="s">
        <v>296</v>
      </c>
      <c r="B130" s="194" t="s">
        <v>297</v>
      </c>
      <c r="C130" s="177"/>
      <c r="D130" s="178"/>
      <c r="E130" s="178"/>
      <c r="F130" s="178"/>
      <c r="G130" s="178"/>
      <c r="H130" s="178"/>
      <c r="I130" s="178"/>
      <c r="J130" s="187"/>
      <c r="K130" s="23"/>
    </row>
    <row r="131" spans="1:11" s="10" customFormat="1" ht="25.2" x14ac:dyDescent="0.15">
      <c r="A131" s="223" t="s">
        <v>298</v>
      </c>
      <c r="B131" s="195" t="s">
        <v>299</v>
      </c>
      <c r="C131" s="177" t="s">
        <v>98</v>
      </c>
      <c r="D131" s="196">
        <v>4</v>
      </c>
      <c r="E131" s="178">
        <v>0</v>
      </c>
      <c r="F131" s="178">
        <v>0</v>
      </c>
      <c r="G131" s="178">
        <f t="shared" ref="G131:G135" si="81">E131+F131</f>
        <v>0</v>
      </c>
      <c r="H131" s="178">
        <f t="shared" ref="H131:H135" si="82">TRUNC(D131*E131,2)</f>
        <v>0</v>
      </c>
      <c r="I131" s="178">
        <f t="shared" ref="I131:I135" si="83">J131-H131</f>
        <v>0</v>
      </c>
      <c r="J131" s="187">
        <f t="shared" ref="J131:J135" si="84">TRUNC(D131*G131,2)</f>
        <v>0</v>
      </c>
      <c r="K131" s="23"/>
    </row>
    <row r="132" spans="1:11" s="10" customFormat="1" ht="25.2" x14ac:dyDescent="0.15">
      <c r="A132" s="223" t="s">
        <v>300</v>
      </c>
      <c r="B132" s="195" t="s">
        <v>301</v>
      </c>
      <c r="C132" s="177" t="s">
        <v>98</v>
      </c>
      <c r="D132" s="196">
        <v>6</v>
      </c>
      <c r="E132" s="178">
        <v>0</v>
      </c>
      <c r="F132" s="178">
        <v>0</v>
      </c>
      <c r="G132" s="178">
        <f t="shared" si="81"/>
        <v>0</v>
      </c>
      <c r="H132" s="178">
        <f t="shared" si="82"/>
        <v>0</v>
      </c>
      <c r="I132" s="178">
        <f t="shared" si="83"/>
        <v>0</v>
      </c>
      <c r="J132" s="187">
        <f t="shared" si="84"/>
        <v>0</v>
      </c>
      <c r="K132" s="23"/>
    </row>
    <row r="133" spans="1:11" s="10" customFormat="1" ht="16.8" x14ac:dyDescent="0.15">
      <c r="A133" s="223" t="s">
        <v>302</v>
      </c>
      <c r="B133" s="195" t="s">
        <v>303</v>
      </c>
      <c r="C133" s="177" t="s">
        <v>98</v>
      </c>
      <c r="D133" s="196">
        <v>1</v>
      </c>
      <c r="E133" s="178">
        <v>0</v>
      </c>
      <c r="F133" s="178">
        <v>0</v>
      </c>
      <c r="G133" s="178">
        <f t="shared" si="81"/>
        <v>0</v>
      </c>
      <c r="H133" s="178">
        <f t="shared" si="82"/>
        <v>0</v>
      </c>
      <c r="I133" s="178">
        <f t="shared" si="83"/>
        <v>0</v>
      </c>
      <c r="J133" s="187">
        <f t="shared" si="84"/>
        <v>0</v>
      </c>
      <c r="K133" s="23"/>
    </row>
    <row r="134" spans="1:11" s="10" customFormat="1" ht="16.8" x14ac:dyDescent="0.15">
      <c r="A134" s="223" t="s">
        <v>304</v>
      </c>
      <c r="B134" s="195" t="s">
        <v>305</v>
      </c>
      <c r="C134" s="177" t="s">
        <v>100</v>
      </c>
      <c r="D134" s="196">
        <v>7</v>
      </c>
      <c r="E134" s="178">
        <v>0</v>
      </c>
      <c r="F134" s="178">
        <v>0</v>
      </c>
      <c r="G134" s="178">
        <f t="shared" si="81"/>
        <v>0</v>
      </c>
      <c r="H134" s="178">
        <f t="shared" si="82"/>
        <v>0</v>
      </c>
      <c r="I134" s="178">
        <f t="shared" si="83"/>
        <v>0</v>
      </c>
      <c r="J134" s="187">
        <f t="shared" si="84"/>
        <v>0</v>
      </c>
      <c r="K134" s="23"/>
    </row>
    <row r="135" spans="1:11" s="10" customFormat="1" ht="16.8" x14ac:dyDescent="0.15">
      <c r="A135" s="223" t="s">
        <v>306</v>
      </c>
      <c r="B135" s="195" t="s">
        <v>307</v>
      </c>
      <c r="C135" s="177" t="s">
        <v>100</v>
      </c>
      <c r="D135" s="196">
        <v>9.77</v>
      </c>
      <c r="E135" s="178">
        <v>0</v>
      </c>
      <c r="F135" s="178">
        <v>0</v>
      </c>
      <c r="G135" s="178">
        <f t="shared" si="81"/>
        <v>0</v>
      </c>
      <c r="H135" s="178">
        <f t="shared" si="82"/>
        <v>0</v>
      </c>
      <c r="I135" s="178">
        <f t="shared" si="83"/>
        <v>0</v>
      </c>
      <c r="J135" s="187">
        <f t="shared" si="84"/>
        <v>0</v>
      </c>
      <c r="K135" s="23"/>
    </row>
    <row r="136" spans="1:11" s="10" customFormat="1" ht="8.4" x14ac:dyDescent="0.15">
      <c r="A136" s="225" t="s">
        <v>308</v>
      </c>
      <c r="B136" s="194" t="s">
        <v>309</v>
      </c>
      <c r="C136" s="177"/>
      <c r="D136" s="178"/>
      <c r="E136" s="178"/>
      <c r="F136" s="178"/>
      <c r="G136" s="178"/>
      <c r="H136" s="178"/>
      <c r="I136" s="178"/>
      <c r="J136" s="187"/>
      <c r="K136" s="23"/>
    </row>
    <row r="137" spans="1:11" s="10" customFormat="1" ht="8.4" x14ac:dyDescent="0.15">
      <c r="A137" s="225" t="s">
        <v>310</v>
      </c>
      <c r="B137" s="194" t="s">
        <v>311</v>
      </c>
      <c r="C137" s="177"/>
      <c r="D137" s="178"/>
      <c r="E137" s="178"/>
      <c r="F137" s="178"/>
      <c r="G137" s="178"/>
      <c r="H137" s="178"/>
      <c r="I137" s="178"/>
      <c r="J137" s="187"/>
      <c r="K137" s="23"/>
    </row>
    <row r="138" spans="1:11" s="10" customFormat="1" ht="25.2" x14ac:dyDescent="0.15">
      <c r="A138" s="223" t="s">
        <v>312</v>
      </c>
      <c r="B138" s="195" t="s">
        <v>313</v>
      </c>
      <c r="C138" s="177" t="s">
        <v>98</v>
      </c>
      <c r="D138" s="196">
        <v>8</v>
      </c>
      <c r="E138" s="178">
        <v>0</v>
      </c>
      <c r="F138" s="178">
        <v>0</v>
      </c>
      <c r="G138" s="178">
        <f t="shared" ref="G138" si="85">E138+F138</f>
        <v>0</v>
      </c>
      <c r="H138" s="178">
        <f t="shared" ref="H138" si="86">TRUNC(D138*E138,2)</f>
        <v>0</v>
      </c>
      <c r="I138" s="178">
        <f t="shared" ref="I138" si="87">J138-H138</f>
        <v>0</v>
      </c>
      <c r="J138" s="187">
        <f t="shared" ref="J138" si="88">TRUNC(D138*G138,2)</f>
        <v>0</v>
      </c>
      <c r="K138" s="23"/>
    </row>
    <row r="139" spans="1:11" s="10" customFormat="1" ht="8.4" x14ac:dyDescent="0.15">
      <c r="A139" s="225" t="s">
        <v>314</v>
      </c>
      <c r="B139" s="194" t="s">
        <v>315</v>
      </c>
      <c r="C139" s="177"/>
      <c r="D139" s="178"/>
      <c r="E139" s="178"/>
      <c r="F139" s="178"/>
      <c r="G139" s="178"/>
      <c r="H139" s="178"/>
      <c r="I139" s="178"/>
      <c r="J139" s="187"/>
      <c r="K139" s="23"/>
    </row>
    <row r="140" spans="1:11" s="10" customFormat="1" ht="25.2" x14ac:dyDescent="0.15">
      <c r="A140" s="223" t="s">
        <v>316</v>
      </c>
      <c r="B140" s="195" t="str">
        <f>UPPER("Conector/ adaptador com inserto metálico em polipropileno PPR, DN= 25 mm x 3/4'' -Fornecimentoeinstalação")</f>
        <v>CONECTOR/ ADAPTADOR COM INSERTO METÁLICO EM POLIPROPILENO PPR, DN= 25 MM X 3/4'' -FORNECIMENTOEINSTALAÇÃO</v>
      </c>
      <c r="C140" s="177" t="s">
        <v>98</v>
      </c>
      <c r="D140" s="196">
        <v>8</v>
      </c>
      <c r="E140" s="178">
        <v>0</v>
      </c>
      <c r="F140" s="178">
        <v>0</v>
      </c>
      <c r="G140" s="178">
        <f t="shared" ref="G140:G143" si="89">E140+F140</f>
        <v>0</v>
      </c>
      <c r="H140" s="178">
        <f t="shared" ref="H140:H143" si="90">TRUNC(D140*E140,2)</f>
        <v>0</v>
      </c>
      <c r="I140" s="178">
        <f t="shared" ref="I140:I143" si="91">J140-H140</f>
        <v>0</v>
      </c>
      <c r="J140" s="187">
        <f t="shared" ref="J140:J143" si="92">TRUNC(D140*G140,2)</f>
        <v>0</v>
      </c>
      <c r="K140" s="23"/>
    </row>
    <row r="141" spans="1:11" s="10" customFormat="1" ht="25.2" x14ac:dyDescent="0.15">
      <c r="A141" s="223" t="s">
        <v>317</v>
      </c>
      <c r="B141" s="195" t="s">
        <v>318</v>
      </c>
      <c r="C141" s="177" t="s">
        <v>98</v>
      </c>
      <c r="D141" s="196">
        <v>9</v>
      </c>
      <c r="E141" s="178">
        <v>0</v>
      </c>
      <c r="F141" s="178">
        <v>0</v>
      </c>
      <c r="G141" s="178">
        <f t="shared" si="89"/>
        <v>0</v>
      </c>
      <c r="H141" s="178">
        <f t="shared" si="90"/>
        <v>0</v>
      </c>
      <c r="I141" s="178">
        <f t="shared" si="91"/>
        <v>0</v>
      </c>
      <c r="J141" s="187">
        <f t="shared" si="92"/>
        <v>0</v>
      </c>
      <c r="K141" s="23"/>
    </row>
    <row r="142" spans="1:11" s="10" customFormat="1" ht="25.2" x14ac:dyDescent="0.15">
      <c r="A142" s="223" t="s">
        <v>319</v>
      </c>
      <c r="B142" s="195" t="s">
        <v>320</v>
      </c>
      <c r="C142" s="177" t="s">
        <v>98</v>
      </c>
      <c r="D142" s="196">
        <v>1</v>
      </c>
      <c r="E142" s="178">
        <v>0</v>
      </c>
      <c r="F142" s="178">
        <v>0</v>
      </c>
      <c r="G142" s="178">
        <f t="shared" si="89"/>
        <v>0</v>
      </c>
      <c r="H142" s="178">
        <f t="shared" si="90"/>
        <v>0</v>
      </c>
      <c r="I142" s="178">
        <f t="shared" si="91"/>
        <v>0</v>
      </c>
      <c r="J142" s="187">
        <f t="shared" si="92"/>
        <v>0</v>
      </c>
      <c r="K142" s="23"/>
    </row>
    <row r="143" spans="1:11" s="10" customFormat="1" ht="25.2" x14ac:dyDescent="0.15">
      <c r="A143" s="223" t="s">
        <v>321</v>
      </c>
      <c r="B143" s="195" t="s">
        <v>322</v>
      </c>
      <c r="C143" s="177" t="s">
        <v>100</v>
      </c>
      <c r="D143" s="196">
        <v>11.72</v>
      </c>
      <c r="E143" s="178">
        <v>0</v>
      </c>
      <c r="F143" s="178">
        <v>0</v>
      </c>
      <c r="G143" s="178">
        <f t="shared" si="89"/>
        <v>0</v>
      </c>
      <c r="H143" s="178">
        <f t="shared" si="90"/>
        <v>0</v>
      </c>
      <c r="I143" s="178">
        <f t="shared" si="91"/>
        <v>0</v>
      </c>
      <c r="J143" s="187">
        <f t="shared" si="92"/>
        <v>0</v>
      </c>
      <c r="K143" s="23"/>
    </row>
    <row r="144" spans="1:11" s="10" customFormat="1" ht="8.4" x14ac:dyDescent="0.15">
      <c r="A144" s="225" t="s">
        <v>323</v>
      </c>
      <c r="B144" s="194" t="s">
        <v>270</v>
      </c>
      <c r="C144" s="177"/>
      <c r="D144" s="178"/>
      <c r="E144" s="178"/>
      <c r="F144" s="178"/>
      <c r="G144" s="178"/>
      <c r="H144" s="178"/>
      <c r="I144" s="178"/>
      <c r="J144" s="187"/>
      <c r="K144" s="23"/>
    </row>
    <row r="145" spans="1:11" s="10" customFormat="1" ht="16.8" x14ac:dyDescent="0.15">
      <c r="A145" s="223" t="s">
        <v>324</v>
      </c>
      <c r="B145" s="195" t="s">
        <v>325</v>
      </c>
      <c r="C145" s="177" t="s">
        <v>98</v>
      </c>
      <c r="D145" s="196">
        <v>4</v>
      </c>
      <c r="E145" s="178">
        <v>0</v>
      </c>
      <c r="F145" s="178">
        <v>0</v>
      </c>
      <c r="G145" s="178">
        <f t="shared" ref="G145" si="93">E145+F145</f>
        <v>0</v>
      </c>
      <c r="H145" s="178">
        <f t="shared" ref="H145" si="94">TRUNC(D145*E145,2)</f>
        <v>0</v>
      </c>
      <c r="I145" s="178">
        <f t="shared" ref="I145" si="95">J145-H145</f>
        <v>0</v>
      </c>
      <c r="J145" s="187">
        <f t="shared" ref="J145" si="96">TRUNC(D145*G145,2)</f>
        <v>0</v>
      </c>
      <c r="K145" s="23"/>
    </row>
    <row r="146" spans="1:11" s="10" customFormat="1" ht="8.4" x14ac:dyDescent="0.15">
      <c r="A146" s="225" t="s">
        <v>326</v>
      </c>
      <c r="B146" s="194" t="s">
        <v>327</v>
      </c>
      <c r="C146" s="177"/>
      <c r="D146" s="178"/>
      <c r="E146" s="178"/>
      <c r="F146" s="178"/>
      <c r="G146" s="178"/>
      <c r="H146" s="178"/>
      <c r="I146" s="178"/>
      <c r="J146" s="187"/>
      <c r="K146" s="23"/>
    </row>
    <row r="147" spans="1:11" s="10" customFormat="1" ht="33.6" x14ac:dyDescent="0.15">
      <c r="A147" s="223" t="s">
        <v>328</v>
      </c>
      <c r="B147" s="195" t="s">
        <v>329</v>
      </c>
      <c r="C147" s="177" t="s">
        <v>98</v>
      </c>
      <c r="D147" s="196">
        <v>8</v>
      </c>
      <c r="E147" s="178">
        <v>0</v>
      </c>
      <c r="F147" s="178">
        <v>0</v>
      </c>
      <c r="G147" s="178">
        <f t="shared" ref="G147:G150" si="97">E147+F147</f>
        <v>0</v>
      </c>
      <c r="H147" s="178">
        <f t="shared" ref="H147:H150" si="98">TRUNC(D147*E147,2)</f>
        <v>0</v>
      </c>
      <c r="I147" s="178">
        <f t="shared" ref="I147:I150" si="99">J147-H147</f>
        <v>0</v>
      </c>
      <c r="J147" s="187">
        <f t="shared" ref="J147:J150" si="100">TRUNC(D147*G147,2)</f>
        <v>0</v>
      </c>
      <c r="K147" s="23"/>
    </row>
    <row r="148" spans="1:11" s="10" customFormat="1" ht="25.2" x14ac:dyDescent="0.15">
      <c r="A148" s="223" t="s">
        <v>330</v>
      </c>
      <c r="B148" s="195" t="s">
        <v>331</v>
      </c>
      <c r="C148" s="177" t="s">
        <v>98</v>
      </c>
      <c r="D148" s="196">
        <v>10</v>
      </c>
      <c r="E148" s="178">
        <v>0</v>
      </c>
      <c r="F148" s="178">
        <v>0</v>
      </c>
      <c r="G148" s="178">
        <f t="shared" si="97"/>
        <v>0</v>
      </c>
      <c r="H148" s="178">
        <f t="shared" si="98"/>
        <v>0</v>
      </c>
      <c r="I148" s="178">
        <f t="shared" si="99"/>
        <v>0</v>
      </c>
      <c r="J148" s="187">
        <f t="shared" si="100"/>
        <v>0</v>
      </c>
      <c r="K148" s="23"/>
    </row>
    <row r="149" spans="1:11" s="10" customFormat="1" ht="25.2" x14ac:dyDescent="0.15">
      <c r="A149" s="223" t="s">
        <v>332</v>
      </c>
      <c r="B149" s="195" t="s">
        <v>333</v>
      </c>
      <c r="C149" s="177" t="s">
        <v>100</v>
      </c>
      <c r="D149" s="196">
        <v>29.21</v>
      </c>
      <c r="E149" s="178">
        <v>0</v>
      </c>
      <c r="F149" s="178">
        <v>0</v>
      </c>
      <c r="G149" s="178">
        <f t="shared" si="97"/>
        <v>0</v>
      </c>
      <c r="H149" s="178">
        <f t="shared" si="98"/>
        <v>0</v>
      </c>
      <c r="I149" s="178">
        <f t="shared" si="99"/>
        <v>0</v>
      </c>
      <c r="J149" s="187">
        <f t="shared" si="100"/>
        <v>0</v>
      </c>
      <c r="K149" s="23"/>
    </row>
    <row r="150" spans="1:11" s="10" customFormat="1" ht="16.8" x14ac:dyDescent="0.15">
      <c r="A150" s="223" t="s">
        <v>334</v>
      </c>
      <c r="B150" s="195" t="s">
        <v>335</v>
      </c>
      <c r="C150" s="177" t="s">
        <v>98</v>
      </c>
      <c r="D150" s="196">
        <v>6</v>
      </c>
      <c r="E150" s="178">
        <v>0</v>
      </c>
      <c r="F150" s="178">
        <v>0</v>
      </c>
      <c r="G150" s="178">
        <f t="shared" si="97"/>
        <v>0</v>
      </c>
      <c r="H150" s="178">
        <f t="shared" si="98"/>
        <v>0</v>
      </c>
      <c r="I150" s="178">
        <f t="shared" si="99"/>
        <v>0</v>
      </c>
      <c r="J150" s="187">
        <f t="shared" si="100"/>
        <v>0</v>
      </c>
      <c r="K150" s="23"/>
    </row>
    <row r="151" spans="1:11" s="10" customFormat="1" ht="8.4" x14ac:dyDescent="0.15">
      <c r="A151" s="225" t="s">
        <v>336</v>
      </c>
      <c r="B151" s="194" t="str">
        <f>UPPER("PVC soldável azul c/ bucha latão")</f>
        <v>PVC SOLDÁVEL AZUL C/ BUCHA LATÃO</v>
      </c>
      <c r="C151" s="177"/>
      <c r="D151" s="178"/>
      <c r="E151" s="178"/>
      <c r="F151" s="178"/>
      <c r="G151" s="178"/>
      <c r="H151" s="178"/>
      <c r="I151" s="178"/>
      <c r="J151" s="187"/>
      <c r="K151" s="23"/>
    </row>
    <row r="152" spans="1:11" s="10" customFormat="1" ht="25.2" x14ac:dyDescent="0.15">
      <c r="A152" s="223" t="s">
        <v>337</v>
      </c>
      <c r="B152" s="195" t="s">
        <v>338</v>
      </c>
      <c r="C152" s="177" t="s">
        <v>98</v>
      </c>
      <c r="D152" s="196">
        <v>4</v>
      </c>
      <c r="E152" s="178">
        <v>0</v>
      </c>
      <c r="F152" s="178">
        <v>0</v>
      </c>
      <c r="G152" s="178">
        <f t="shared" ref="G152:G153" si="101">E152+F152</f>
        <v>0</v>
      </c>
      <c r="H152" s="178">
        <f t="shared" ref="H152:H153" si="102">TRUNC(D152*E152,2)</f>
        <v>0</v>
      </c>
      <c r="I152" s="178">
        <f t="shared" ref="I152:I153" si="103">J152-H152</f>
        <v>0</v>
      </c>
      <c r="J152" s="187">
        <f t="shared" ref="J152:J153" si="104">TRUNC(D152*G152,2)</f>
        <v>0</v>
      </c>
      <c r="K152" s="23"/>
    </row>
    <row r="153" spans="1:11" s="10" customFormat="1" ht="25.2" x14ac:dyDescent="0.15">
      <c r="A153" s="223" t="s">
        <v>339</v>
      </c>
      <c r="B153" s="195" t="s">
        <v>340</v>
      </c>
      <c r="C153" s="177" t="s">
        <v>98</v>
      </c>
      <c r="D153" s="196">
        <v>4</v>
      </c>
      <c r="E153" s="178">
        <v>0</v>
      </c>
      <c r="F153" s="178">
        <v>0</v>
      </c>
      <c r="G153" s="178">
        <f t="shared" si="101"/>
        <v>0</v>
      </c>
      <c r="H153" s="178">
        <f t="shared" si="102"/>
        <v>0</v>
      </c>
      <c r="I153" s="178">
        <f t="shared" si="103"/>
        <v>0</v>
      </c>
      <c r="J153" s="187">
        <f t="shared" si="104"/>
        <v>0</v>
      </c>
      <c r="K153" s="23"/>
    </row>
    <row r="154" spans="1:11" s="10" customFormat="1" ht="8.4" x14ac:dyDescent="0.15">
      <c r="A154" s="225" t="s">
        <v>341</v>
      </c>
      <c r="B154" s="194" t="s">
        <v>342</v>
      </c>
      <c r="C154" s="177"/>
      <c r="D154" s="178"/>
      <c r="E154" s="178"/>
      <c r="F154" s="178"/>
      <c r="G154" s="178"/>
      <c r="H154" s="178"/>
      <c r="I154" s="178"/>
      <c r="J154" s="187"/>
      <c r="K154" s="23"/>
    </row>
    <row r="155" spans="1:11" s="10" customFormat="1" ht="8.4" x14ac:dyDescent="0.15">
      <c r="A155" s="225" t="s">
        <v>343</v>
      </c>
      <c r="B155" s="194" t="s">
        <v>344</v>
      </c>
      <c r="C155" s="177"/>
      <c r="D155" s="178"/>
      <c r="E155" s="178"/>
      <c r="F155" s="178"/>
      <c r="G155" s="178"/>
      <c r="H155" s="178"/>
      <c r="I155" s="178"/>
      <c r="J155" s="187"/>
      <c r="K155" s="23"/>
    </row>
    <row r="156" spans="1:11" s="10" customFormat="1" ht="16.8" x14ac:dyDescent="0.15">
      <c r="A156" s="223" t="s">
        <v>345</v>
      </c>
      <c r="B156" s="195" t="s">
        <v>346</v>
      </c>
      <c r="C156" s="177" t="s">
        <v>98</v>
      </c>
      <c r="D156" s="196">
        <v>1</v>
      </c>
      <c r="E156" s="178">
        <v>0</v>
      </c>
      <c r="F156" s="178">
        <v>0</v>
      </c>
      <c r="G156" s="178">
        <f t="shared" ref="G156" si="105">E156+F156</f>
        <v>0</v>
      </c>
      <c r="H156" s="178">
        <f t="shared" ref="H156" si="106">TRUNC(D156*E156,2)</f>
        <v>0</v>
      </c>
      <c r="I156" s="178">
        <f t="shared" ref="I156" si="107">J156-H156</f>
        <v>0</v>
      </c>
      <c r="J156" s="187">
        <f t="shared" ref="J156" si="108">TRUNC(D156*G156,2)</f>
        <v>0</v>
      </c>
      <c r="K156" s="23"/>
    </row>
    <row r="157" spans="1:11" s="10" customFormat="1" ht="8.4" x14ac:dyDescent="0.15">
      <c r="A157" s="225" t="s">
        <v>347</v>
      </c>
      <c r="B157" s="194" t="s">
        <v>348</v>
      </c>
      <c r="C157" s="177"/>
      <c r="D157" s="178"/>
      <c r="E157" s="178"/>
      <c r="F157" s="178"/>
      <c r="G157" s="178"/>
      <c r="H157" s="178"/>
      <c r="I157" s="178"/>
      <c r="J157" s="187"/>
      <c r="K157" s="23"/>
    </row>
    <row r="158" spans="1:11" s="10" customFormat="1" ht="33.6" x14ac:dyDescent="0.15">
      <c r="A158" s="223" t="s">
        <v>349</v>
      </c>
      <c r="B158" s="195" t="s">
        <v>350</v>
      </c>
      <c r="C158" s="177" t="s">
        <v>98</v>
      </c>
      <c r="D158" s="196">
        <v>1</v>
      </c>
      <c r="E158" s="178">
        <v>0</v>
      </c>
      <c r="F158" s="178">
        <v>0</v>
      </c>
      <c r="G158" s="178">
        <f t="shared" ref="G158" si="109">E158+F158</f>
        <v>0</v>
      </c>
      <c r="H158" s="178">
        <f t="shared" ref="H158" si="110">TRUNC(D158*E158,2)</f>
        <v>0</v>
      </c>
      <c r="I158" s="178">
        <f t="shared" ref="I158" si="111">J158-H158</f>
        <v>0</v>
      </c>
      <c r="J158" s="187">
        <f t="shared" ref="J158" si="112">TRUNC(D158*G158,2)</f>
        <v>0</v>
      </c>
      <c r="K158" s="23"/>
    </row>
    <row r="159" spans="1:11" s="10" customFormat="1" ht="8.4" x14ac:dyDescent="0.15">
      <c r="A159" s="225" t="s">
        <v>351</v>
      </c>
      <c r="B159" s="194" t="s">
        <v>352</v>
      </c>
      <c r="C159" s="177"/>
      <c r="D159" s="178"/>
      <c r="E159" s="178"/>
      <c r="F159" s="178"/>
      <c r="G159" s="178"/>
      <c r="H159" s="178"/>
      <c r="I159" s="178"/>
      <c r="J159" s="187"/>
      <c r="K159" s="23"/>
    </row>
    <row r="160" spans="1:11" s="10" customFormat="1" ht="25.2" x14ac:dyDescent="0.15">
      <c r="A160" s="223" t="s">
        <v>353</v>
      </c>
      <c r="B160" s="195" t="s">
        <v>354</v>
      </c>
      <c r="C160" s="177" t="s">
        <v>98</v>
      </c>
      <c r="D160" s="196">
        <v>1</v>
      </c>
      <c r="E160" s="178">
        <v>0</v>
      </c>
      <c r="F160" s="178">
        <v>0</v>
      </c>
      <c r="G160" s="178">
        <f t="shared" ref="G160" si="113">E160+F160</f>
        <v>0</v>
      </c>
      <c r="H160" s="178">
        <f t="shared" ref="H160" si="114">TRUNC(D160*E160,2)</f>
        <v>0</v>
      </c>
      <c r="I160" s="178">
        <f t="shared" ref="I160" si="115">J160-H160</f>
        <v>0</v>
      </c>
      <c r="J160" s="187">
        <f t="shared" ref="J160" si="116">TRUNC(D160*G160,2)</f>
        <v>0</v>
      </c>
      <c r="K160" s="23"/>
    </row>
    <row r="161" spans="1:11" s="10" customFormat="1" ht="8.4" x14ac:dyDescent="0.15">
      <c r="A161" s="223"/>
      <c r="B161" s="197" t="s">
        <v>15</v>
      </c>
      <c r="C161" s="177"/>
      <c r="D161" s="178"/>
      <c r="E161" s="178"/>
      <c r="F161" s="178"/>
      <c r="G161" s="178"/>
      <c r="H161" s="198">
        <f>SUM(H114:H160)</f>
        <v>0</v>
      </c>
      <c r="I161" s="198">
        <f>SUM(I114:I160)</f>
        <v>0</v>
      </c>
      <c r="J161" s="199"/>
      <c r="K161" s="23"/>
    </row>
    <row r="162" spans="1:11" s="10" customFormat="1" ht="8.4" x14ac:dyDescent="0.15">
      <c r="A162" s="314"/>
      <c r="B162" s="32"/>
      <c r="C162" s="200"/>
      <c r="D162" s="201"/>
      <c r="E162" s="201"/>
      <c r="F162" s="201"/>
      <c r="G162" s="201"/>
      <c r="H162" s="201"/>
      <c r="I162" s="202">
        <f>H161+I161</f>
        <v>0</v>
      </c>
      <c r="J162" s="203"/>
      <c r="K162" s="23"/>
    </row>
    <row r="163" spans="1:11" s="10" customFormat="1" ht="8.4" x14ac:dyDescent="0.15">
      <c r="A163" s="225" t="s">
        <v>355</v>
      </c>
      <c r="B163" s="194" t="s">
        <v>356</v>
      </c>
      <c r="C163" s="177"/>
      <c r="D163" s="178"/>
      <c r="E163" s="178"/>
      <c r="F163" s="178"/>
      <c r="G163" s="178"/>
      <c r="H163" s="178"/>
      <c r="I163" s="178"/>
      <c r="J163" s="187"/>
      <c r="K163" s="23"/>
    </row>
    <row r="164" spans="1:11" s="10" customFormat="1" ht="8.4" x14ac:dyDescent="0.15">
      <c r="A164" s="225" t="s">
        <v>357</v>
      </c>
      <c r="B164" s="194" t="s">
        <v>358</v>
      </c>
      <c r="C164" s="177"/>
      <c r="D164" s="178"/>
      <c r="E164" s="178"/>
      <c r="F164" s="178"/>
      <c r="G164" s="178"/>
      <c r="H164" s="178"/>
      <c r="I164" s="178"/>
      <c r="J164" s="187"/>
      <c r="K164" s="23"/>
    </row>
    <row r="165" spans="1:11" s="10" customFormat="1" ht="8.4" x14ac:dyDescent="0.15">
      <c r="A165" s="225" t="s">
        <v>359</v>
      </c>
      <c r="B165" s="194" t="s">
        <v>360</v>
      </c>
      <c r="C165" s="177"/>
      <c r="D165" s="178"/>
      <c r="E165" s="178"/>
      <c r="F165" s="178"/>
      <c r="G165" s="178"/>
      <c r="H165" s="178"/>
      <c r="I165" s="178"/>
      <c r="J165" s="187"/>
      <c r="K165" s="23"/>
    </row>
    <row r="166" spans="1:11" s="10" customFormat="1" ht="33.6" x14ac:dyDescent="0.15">
      <c r="A166" s="223" t="s">
        <v>361</v>
      </c>
      <c r="B166" s="195" t="s">
        <v>362</v>
      </c>
      <c r="C166" s="177" t="s">
        <v>98</v>
      </c>
      <c r="D166" s="196">
        <v>1</v>
      </c>
      <c r="E166" s="178">
        <v>0</v>
      </c>
      <c r="F166" s="178">
        <v>0</v>
      </c>
      <c r="G166" s="178">
        <f t="shared" ref="G166" si="117">E166+F166</f>
        <v>0</v>
      </c>
      <c r="H166" s="178">
        <f t="shared" ref="H166" si="118">TRUNC(D166*E166,2)</f>
        <v>0</v>
      </c>
      <c r="I166" s="178">
        <f t="shared" ref="I166" si="119">J166-H166</f>
        <v>0</v>
      </c>
      <c r="J166" s="187">
        <f t="shared" ref="J166" si="120">TRUNC(D166*G166,2)</f>
        <v>0</v>
      </c>
      <c r="K166" s="23"/>
    </row>
    <row r="167" spans="1:11" s="10" customFormat="1" ht="8.4" x14ac:dyDescent="0.15">
      <c r="A167" s="225" t="s">
        <v>363</v>
      </c>
      <c r="B167" s="194" t="s">
        <v>364</v>
      </c>
      <c r="C167" s="177"/>
      <c r="D167" s="178"/>
      <c r="E167" s="178"/>
      <c r="F167" s="178"/>
      <c r="G167" s="178"/>
      <c r="H167" s="178"/>
      <c r="I167" s="178"/>
      <c r="J167" s="187"/>
      <c r="K167" s="23"/>
    </row>
    <row r="168" spans="1:11" s="10" customFormat="1" ht="25.2" x14ac:dyDescent="0.15">
      <c r="A168" s="223" t="s">
        <v>365</v>
      </c>
      <c r="B168" s="195" t="s">
        <v>366</v>
      </c>
      <c r="C168" s="177" t="s">
        <v>100</v>
      </c>
      <c r="D168" s="196">
        <v>150</v>
      </c>
      <c r="E168" s="178">
        <v>0</v>
      </c>
      <c r="F168" s="178">
        <v>0</v>
      </c>
      <c r="G168" s="178">
        <f t="shared" ref="G168:G170" si="121">E168+F168</f>
        <v>0</v>
      </c>
      <c r="H168" s="178">
        <f t="shared" ref="H168:H170" si="122">TRUNC(D168*E168,2)</f>
        <v>0</v>
      </c>
      <c r="I168" s="178">
        <f t="shared" ref="I168:I170" si="123">J168-H168</f>
        <v>0</v>
      </c>
      <c r="J168" s="187">
        <f t="shared" ref="J168:J170" si="124">TRUNC(D168*G168,2)</f>
        <v>0</v>
      </c>
      <c r="K168" s="23"/>
    </row>
    <row r="169" spans="1:11" s="10" customFormat="1" ht="25.2" x14ac:dyDescent="0.15">
      <c r="A169" s="223" t="s">
        <v>367</v>
      </c>
      <c r="B169" s="195" t="s">
        <v>368</v>
      </c>
      <c r="C169" s="177" t="s">
        <v>100</v>
      </c>
      <c r="D169" s="196">
        <v>8</v>
      </c>
      <c r="E169" s="178">
        <v>0</v>
      </c>
      <c r="F169" s="178">
        <v>0</v>
      </c>
      <c r="G169" s="178">
        <f t="shared" si="121"/>
        <v>0</v>
      </c>
      <c r="H169" s="178">
        <f t="shared" si="122"/>
        <v>0</v>
      </c>
      <c r="I169" s="178">
        <f t="shared" si="123"/>
        <v>0</v>
      </c>
      <c r="J169" s="187">
        <f t="shared" si="124"/>
        <v>0</v>
      </c>
      <c r="K169" s="23"/>
    </row>
    <row r="170" spans="1:11" s="10" customFormat="1" ht="25.2" x14ac:dyDescent="0.15">
      <c r="A170" s="223" t="s">
        <v>369</v>
      </c>
      <c r="B170" s="195" t="s">
        <v>370</v>
      </c>
      <c r="C170" s="177" t="s">
        <v>100</v>
      </c>
      <c r="D170" s="196">
        <v>48</v>
      </c>
      <c r="E170" s="178">
        <v>0</v>
      </c>
      <c r="F170" s="178">
        <v>0</v>
      </c>
      <c r="G170" s="178">
        <f t="shared" si="121"/>
        <v>0</v>
      </c>
      <c r="H170" s="178">
        <f t="shared" si="122"/>
        <v>0</v>
      </c>
      <c r="I170" s="178">
        <f t="shared" si="123"/>
        <v>0</v>
      </c>
      <c r="J170" s="187">
        <f t="shared" si="124"/>
        <v>0</v>
      </c>
      <c r="K170" s="23"/>
    </row>
    <row r="171" spans="1:11" s="10" customFormat="1" ht="8.4" x14ac:dyDescent="0.15">
      <c r="A171" s="225" t="s">
        <v>371</v>
      </c>
      <c r="B171" s="194" t="s">
        <v>372</v>
      </c>
      <c r="C171" s="177"/>
      <c r="D171" s="178"/>
      <c r="E171" s="178"/>
      <c r="F171" s="178"/>
      <c r="G171" s="178"/>
      <c r="H171" s="178"/>
      <c r="I171" s="178"/>
      <c r="J171" s="187"/>
      <c r="K171" s="23"/>
    </row>
    <row r="172" spans="1:11" s="10" customFormat="1" ht="8.4" x14ac:dyDescent="0.15">
      <c r="A172" s="223" t="s">
        <v>373</v>
      </c>
      <c r="B172" s="195" t="s">
        <v>374</v>
      </c>
      <c r="C172" s="177" t="s">
        <v>100</v>
      </c>
      <c r="D172" s="196">
        <v>25</v>
      </c>
      <c r="E172" s="178">
        <v>0</v>
      </c>
      <c r="F172" s="178">
        <v>0</v>
      </c>
      <c r="G172" s="178">
        <f t="shared" ref="G172" si="125">E172+F172</f>
        <v>0</v>
      </c>
      <c r="H172" s="178">
        <f t="shared" ref="H172" si="126">TRUNC(D172*E172,2)</f>
        <v>0</v>
      </c>
      <c r="I172" s="178">
        <f t="shared" ref="I172" si="127">J172-H172</f>
        <v>0</v>
      </c>
      <c r="J172" s="187">
        <f t="shared" ref="J172" si="128">TRUNC(D172*G172,2)</f>
        <v>0</v>
      </c>
      <c r="K172" s="23"/>
    </row>
    <row r="173" spans="1:11" s="10" customFormat="1" ht="8.4" x14ac:dyDescent="0.15">
      <c r="A173" s="225" t="s">
        <v>375</v>
      </c>
      <c r="B173" s="194" t="s">
        <v>376</v>
      </c>
      <c r="C173" s="177"/>
      <c r="D173" s="178"/>
      <c r="E173" s="178"/>
      <c r="F173" s="178"/>
      <c r="G173" s="178"/>
      <c r="H173" s="178"/>
      <c r="I173" s="178"/>
      <c r="J173" s="187"/>
      <c r="K173" s="23"/>
    </row>
    <row r="174" spans="1:11" s="10" customFormat="1" ht="25.2" x14ac:dyDescent="0.15">
      <c r="A174" s="223" t="s">
        <v>377</v>
      </c>
      <c r="B174" s="195" t="s">
        <v>378</v>
      </c>
      <c r="C174" s="177" t="s">
        <v>98</v>
      </c>
      <c r="D174" s="196">
        <v>39</v>
      </c>
      <c r="E174" s="178">
        <v>0</v>
      </c>
      <c r="F174" s="178">
        <v>0</v>
      </c>
      <c r="G174" s="178">
        <f t="shared" ref="G174:G176" si="129">E174+F174</f>
        <v>0</v>
      </c>
      <c r="H174" s="178">
        <f t="shared" ref="H174:H176" si="130">TRUNC(D174*E174,2)</f>
        <v>0</v>
      </c>
      <c r="I174" s="178">
        <f t="shared" ref="I174:I176" si="131">J174-H174</f>
        <v>0</v>
      </c>
      <c r="J174" s="187">
        <f t="shared" ref="J174:J176" si="132">TRUNC(D174*G174,2)</f>
        <v>0</v>
      </c>
      <c r="K174" s="23"/>
    </row>
    <row r="175" spans="1:11" s="10" customFormat="1" ht="8.4" x14ac:dyDescent="0.15">
      <c r="A175" s="223" t="s">
        <v>379</v>
      </c>
      <c r="B175" s="195" t="s">
        <v>380</v>
      </c>
      <c r="C175" s="177" t="s">
        <v>98</v>
      </c>
      <c r="D175" s="196">
        <v>2</v>
      </c>
      <c r="E175" s="178">
        <v>0</v>
      </c>
      <c r="F175" s="178">
        <v>0</v>
      </c>
      <c r="G175" s="178">
        <f t="shared" si="129"/>
        <v>0</v>
      </c>
      <c r="H175" s="178">
        <f t="shared" si="130"/>
        <v>0</v>
      </c>
      <c r="I175" s="178">
        <f t="shared" si="131"/>
        <v>0</v>
      </c>
      <c r="J175" s="187">
        <f t="shared" si="132"/>
        <v>0</v>
      </c>
      <c r="K175" s="23"/>
    </row>
    <row r="176" spans="1:11" s="10" customFormat="1" ht="25.2" x14ac:dyDescent="0.15">
      <c r="A176" s="223" t="s">
        <v>381</v>
      </c>
      <c r="B176" s="195" t="s">
        <v>382</v>
      </c>
      <c r="C176" s="177" t="s">
        <v>98</v>
      </c>
      <c r="D176" s="196">
        <v>4</v>
      </c>
      <c r="E176" s="178">
        <v>0</v>
      </c>
      <c r="F176" s="178">
        <v>0</v>
      </c>
      <c r="G176" s="178">
        <f t="shared" si="129"/>
        <v>0</v>
      </c>
      <c r="H176" s="178">
        <f t="shared" si="130"/>
        <v>0</v>
      </c>
      <c r="I176" s="178">
        <f t="shared" si="131"/>
        <v>0</v>
      </c>
      <c r="J176" s="187">
        <f t="shared" si="132"/>
        <v>0</v>
      </c>
      <c r="K176" s="23"/>
    </row>
    <row r="177" spans="1:11" s="10" customFormat="1" ht="8.4" x14ac:dyDescent="0.15">
      <c r="A177" s="225" t="s">
        <v>383</v>
      </c>
      <c r="B177" s="194" t="s">
        <v>384</v>
      </c>
      <c r="C177" s="177"/>
      <c r="D177" s="178"/>
      <c r="E177" s="178"/>
      <c r="F177" s="178"/>
      <c r="G177" s="178"/>
      <c r="H177" s="178"/>
      <c r="I177" s="178"/>
      <c r="J177" s="187"/>
      <c r="K177" s="23"/>
    </row>
    <row r="178" spans="1:11" s="10" customFormat="1" ht="25.2" x14ac:dyDescent="0.15">
      <c r="A178" s="223" t="s">
        <v>385</v>
      </c>
      <c r="B178" s="195" t="s">
        <v>386</v>
      </c>
      <c r="C178" s="177" t="s">
        <v>100</v>
      </c>
      <c r="D178" s="196">
        <v>1250</v>
      </c>
      <c r="E178" s="178">
        <v>0</v>
      </c>
      <c r="F178" s="178">
        <v>0</v>
      </c>
      <c r="G178" s="178">
        <f t="shared" ref="G178:G180" si="133">E178+F178</f>
        <v>0</v>
      </c>
      <c r="H178" s="178">
        <f t="shared" ref="H178:H180" si="134">TRUNC(D178*E178,2)</f>
        <v>0</v>
      </c>
      <c r="I178" s="178">
        <f t="shared" ref="I178:I180" si="135">J178-H178</f>
        <v>0</v>
      </c>
      <c r="J178" s="187">
        <f t="shared" ref="J178:J180" si="136">TRUNC(D178*G178,2)</f>
        <v>0</v>
      </c>
      <c r="K178" s="23"/>
    </row>
    <row r="179" spans="1:11" s="10" customFormat="1" ht="25.2" x14ac:dyDescent="0.15">
      <c r="A179" s="223" t="s">
        <v>387</v>
      </c>
      <c r="B179" s="195" t="s">
        <v>388</v>
      </c>
      <c r="C179" s="177" t="s">
        <v>100</v>
      </c>
      <c r="D179" s="196">
        <v>52</v>
      </c>
      <c r="E179" s="178">
        <v>0</v>
      </c>
      <c r="F179" s="178">
        <v>0</v>
      </c>
      <c r="G179" s="178">
        <f t="shared" si="133"/>
        <v>0</v>
      </c>
      <c r="H179" s="178">
        <f t="shared" si="134"/>
        <v>0</v>
      </c>
      <c r="I179" s="178">
        <f t="shared" si="135"/>
        <v>0</v>
      </c>
      <c r="J179" s="187">
        <f t="shared" si="136"/>
        <v>0</v>
      </c>
      <c r="K179" s="23"/>
    </row>
    <row r="180" spans="1:11" s="10" customFormat="1" ht="25.2" x14ac:dyDescent="0.15">
      <c r="A180" s="223" t="s">
        <v>389</v>
      </c>
      <c r="B180" s="195" t="s">
        <v>390</v>
      </c>
      <c r="C180" s="177" t="s">
        <v>100</v>
      </c>
      <c r="D180" s="196">
        <v>54</v>
      </c>
      <c r="E180" s="178">
        <v>0</v>
      </c>
      <c r="F180" s="178">
        <v>0</v>
      </c>
      <c r="G180" s="178">
        <f t="shared" si="133"/>
        <v>0</v>
      </c>
      <c r="H180" s="178">
        <f t="shared" si="134"/>
        <v>0</v>
      </c>
      <c r="I180" s="178">
        <f t="shared" si="135"/>
        <v>0</v>
      </c>
      <c r="J180" s="187">
        <f t="shared" si="136"/>
        <v>0</v>
      </c>
      <c r="K180" s="23"/>
    </row>
    <row r="181" spans="1:11" s="10" customFormat="1" ht="8.4" x14ac:dyDescent="0.15">
      <c r="A181" s="225" t="s">
        <v>391</v>
      </c>
      <c r="B181" s="194" t="s">
        <v>392</v>
      </c>
      <c r="C181" s="177"/>
      <c r="D181" s="178"/>
      <c r="E181" s="178"/>
      <c r="F181" s="178"/>
      <c r="G181" s="178"/>
      <c r="H181" s="178"/>
      <c r="I181" s="178"/>
      <c r="J181" s="187"/>
      <c r="K181" s="23"/>
    </row>
    <row r="182" spans="1:11" s="10" customFormat="1" ht="25.2" x14ac:dyDescent="0.15">
      <c r="A182" s="223" t="s">
        <v>393</v>
      </c>
      <c r="B182" s="195" t="s">
        <v>394</v>
      </c>
      <c r="C182" s="177" t="s">
        <v>98</v>
      </c>
      <c r="D182" s="196">
        <v>4</v>
      </c>
      <c r="E182" s="178">
        <v>0</v>
      </c>
      <c r="F182" s="178">
        <v>0</v>
      </c>
      <c r="G182" s="178">
        <f t="shared" ref="G182:G185" si="137">E182+F182</f>
        <v>0</v>
      </c>
      <c r="H182" s="178">
        <f t="shared" ref="H182:H185" si="138">TRUNC(D182*E182,2)</f>
        <v>0</v>
      </c>
      <c r="I182" s="178">
        <f t="shared" ref="I182:I185" si="139">J182-H182</f>
        <v>0</v>
      </c>
      <c r="J182" s="187">
        <f t="shared" ref="J182:J185" si="140">TRUNC(D182*G182,2)</f>
        <v>0</v>
      </c>
      <c r="K182" s="23"/>
    </row>
    <row r="183" spans="1:11" s="10" customFormat="1" ht="25.2" x14ac:dyDescent="0.15">
      <c r="A183" s="223" t="s">
        <v>395</v>
      </c>
      <c r="B183" s="195" t="s">
        <v>396</v>
      </c>
      <c r="C183" s="177" t="s">
        <v>98</v>
      </c>
      <c r="D183" s="196">
        <v>2</v>
      </c>
      <c r="E183" s="178">
        <v>0</v>
      </c>
      <c r="F183" s="178">
        <v>0</v>
      </c>
      <c r="G183" s="178">
        <f t="shared" si="137"/>
        <v>0</v>
      </c>
      <c r="H183" s="178">
        <f t="shared" si="138"/>
        <v>0</v>
      </c>
      <c r="I183" s="178">
        <f t="shared" si="139"/>
        <v>0</v>
      </c>
      <c r="J183" s="187">
        <f t="shared" si="140"/>
        <v>0</v>
      </c>
      <c r="K183" s="23"/>
    </row>
    <row r="184" spans="1:11" s="10" customFormat="1" ht="25.2" x14ac:dyDescent="0.15">
      <c r="A184" s="223" t="s">
        <v>397</v>
      </c>
      <c r="B184" s="195" t="s">
        <v>398</v>
      </c>
      <c r="C184" s="177" t="s">
        <v>98</v>
      </c>
      <c r="D184" s="196">
        <v>45</v>
      </c>
      <c r="E184" s="178">
        <v>0</v>
      </c>
      <c r="F184" s="178">
        <v>0</v>
      </c>
      <c r="G184" s="178">
        <f t="shared" si="137"/>
        <v>0</v>
      </c>
      <c r="H184" s="178">
        <f t="shared" si="138"/>
        <v>0</v>
      </c>
      <c r="I184" s="178">
        <f t="shared" si="139"/>
        <v>0</v>
      </c>
      <c r="J184" s="187">
        <f t="shared" si="140"/>
        <v>0</v>
      </c>
      <c r="K184" s="23"/>
    </row>
    <row r="185" spans="1:11" s="10" customFormat="1" ht="8.4" x14ac:dyDescent="0.15">
      <c r="A185" s="223" t="s">
        <v>399</v>
      </c>
      <c r="B185" s="195" t="s">
        <v>400</v>
      </c>
      <c r="C185" s="177" t="s">
        <v>98</v>
      </c>
      <c r="D185" s="196">
        <v>180</v>
      </c>
      <c r="E185" s="178">
        <v>0</v>
      </c>
      <c r="F185" s="178">
        <v>0</v>
      </c>
      <c r="G185" s="178">
        <f t="shared" si="137"/>
        <v>0</v>
      </c>
      <c r="H185" s="178">
        <f t="shared" si="138"/>
        <v>0</v>
      </c>
      <c r="I185" s="178">
        <f t="shared" si="139"/>
        <v>0</v>
      </c>
      <c r="J185" s="187">
        <f t="shared" si="140"/>
        <v>0</v>
      </c>
      <c r="K185" s="23"/>
    </row>
    <row r="186" spans="1:11" s="10" customFormat="1" ht="8.4" x14ac:dyDescent="0.15">
      <c r="A186" s="225" t="s">
        <v>401</v>
      </c>
      <c r="B186" s="194" t="s">
        <v>402</v>
      </c>
      <c r="C186" s="177"/>
      <c r="D186" s="178"/>
      <c r="E186" s="178"/>
      <c r="F186" s="178"/>
      <c r="G186" s="178"/>
      <c r="H186" s="178"/>
      <c r="I186" s="178"/>
      <c r="J186" s="187"/>
      <c r="K186" s="23"/>
    </row>
    <row r="187" spans="1:11" s="10" customFormat="1" ht="16.8" x14ac:dyDescent="0.15">
      <c r="A187" s="223" t="s">
        <v>403</v>
      </c>
      <c r="B187" s="195" t="str">
        <f>UPPER("Placa (espelho)100x50mm para 1 posto para tomadas e interruptores - fornecimento e instalação")</f>
        <v>PLACA (ESPELHO)100X50MM PARA 1 POSTO PARA TOMADAS E INTERRUPTORES - FORNECIMENTO E INSTALAÇÃO</v>
      </c>
      <c r="C187" s="177" t="s">
        <v>98</v>
      </c>
      <c r="D187" s="196">
        <v>36</v>
      </c>
      <c r="E187" s="178">
        <v>0</v>
      </c>
      <c r="F187" s="178">
        <v>0</v>
      </c>
      <c r="G187" s="178">
        <f t="shared" ref="G187:G193" si="141">E187+F187</f>
        <v>0</v>
      </c>
      <c r="H187" s="178">
        <f t="shared" ref="H187:H193" si="142">TRUNC(D187*E187,2)</f>
        <v>0</v>
      </c>
      <c r="I187" s="178">
        <f t="shared" ref="I187:I193" si="143">J187-H187</f>
        <v>0</v>
      </c>
      <c r="J187" s="187">
        <f t="shared" ref="J187:J193" si="144">TRUNC(D187*G187,2)</f>
        <v>0</v>
      </c>
      <c r="K187" s="23"/>
    </row>
    <row r="188" spans="1:11" s="10" customFormat="1" ht="16.8" x14ac:dyDescent="0.15">
      <c r="A188" s="223" t="s">
        <v>404</v>
      </c>
      <c r="B188" s="195" t="str">
        <f>UPPER("Placa (espelho)100x50mm para 2 postos para tomadas e interruptores - fornecimento e instalação")</f>
        <v>PLACA (ESPELHO)100X50MM PARA 2 POSTOS PARA TOMADAS E INTERRUPTORES - FORNECIMENTO E INSTALAÇÃO</v>
      </c>
      <c r="C188" s="177" t="s">
        <v>98</v>
      </c>
      <c r="D188" s="196">
        <v>1</v>
      </c>
      <c r="E188" s="178">
        <v>0</v>
      </c>
      <c r="F188" s="178">
        <v>0</v>
      </c>
      <c r="G188" s="178">
        <f t="shared" si="141"/>
        <v>0</v>
      </c>
      <c r="H188" s="178">
        <f t="shared" si="142"/>
        <v>0</v>
      </c>
      <c r="I188" s="178">
        <f t="shared" si="143"/>
        <v>0</v>
      </c>
      <c r="J188" s="187">
        <f t="shared" si="144"/>
        <v>0</v>
      </c>
      <c r="K188" s="23"/>
    </row>
    <row r="189" spans="1:11" s="10" customFormat="1" ht="16.8" x14ac:dyDescent="0.15">
      <c r="A189" s="223" t="s">
        <v>405</v>
      </c>
      <c r="B189" s="195" t="s">
        <v>406</v>
      </c>
      <c r="C189" s="177" t="s">
        <v>98</v>
      </c>
      <c r="D189" s="196">
        <v>2</v>
      </c>
      <c r="E189" s="178">
        <v>0</v>
      </c>
      <c r="F189" s="178">
        <v>0</v>
      </c>
      <c r="G189" s="178">
        <f t="shared" si="141"/>
        <v>0</v>
      </c>
      <c r="H189" s="178">
        <f t="shared" si="142"/>
        <v>0</v>
      </c>
      <c r="I189" s="178">
        <f t="shared" si="143"/>
        <v>0</v>
      </c>
      <c r="J189" s="187">
        <f t="shared" si="144"/>
        <v>0</v>
      </c>
      <c r="K189" s="23"/>
    </row>
    <row r="190" spans="1:11" s="10" customFormat="1" ht="8.4" x14ac:dyDescent="0.15">
      <c r="A190" s="223" t="s">
        <v>407</v>
      </c>
      <c r="B190" s="195" t="s">
        <v>408</v>
      </c>
      <c r="C190" s="177" t="s">
        <v>98</v>
      </c>
      <c r="D190" s="196">
        <v>2</v>
      </c>
      <c r="E190" s="178">
        <v>0</v>
      </c>
      <c r="F190" s="178">
        <v>0</v>
      </c>
      <c r="G190" s="178">
        <f t="shared" si="141"/>
        <v>0</v>
      </c>
      <c r="H190" s="178">
        <f t="shared" si="142"/>
        <v>0</v>
      </c>
      <c r="I190" s="178">
        <f t="shared" si="143"/>
        <v>0</v>
      </c>
      <c r="J190" s="187">
        <f t="shared" si="144"/>
        <v>0</v>
      </c>
      <c r="K190" s="23"/>
    </row>
    <row r="191" spans="1:11" s="10" customFormat="1" ht="25.2" x14ac:dyDescent="0.15">
      <c r="A191" s="223" t="s">
        <v>409</v>
      </c>
      <c r="B191" s="195" t="s">
        <v>410</v>
      </c>
      <c r="C191" s="177" t="s">
        <v>98</v>
      </c>
      <c r="D191" s="196">
        <v>32</v>
      </c>
      <c r="E191" s="178">
        <v>0</v>
      </c>
      <c r="F191" s="178">
        <v>0</v>
      </c>
      <c r="G191" s="178">
        <f t="shared" si="141"/>
        <v>0</v>
      </c>
      <c r="H191" s="178">
        <f t="shared" si="142"/>
        <v>0</v>
      </c>
      <c r="I191" s="178">
        <f t="shared" si="143"/>
        <v>0</v>
      </c>
      <c r="J191" s="187">
        <f t="shared" si="144"/>
        <v>0</v>
      </c>
      <c r="K191" s="23"/>
    </row>
    <row r="192" spans="1:11" s="10" customFormat="1" ht="8.4" x14ac:dyDescent="0.15">
      <c r="A192" s="223" t="s">
        <v>411</v>
      </c>
      <c r="B192" s="195" t="s">
        <v>412</v>
      </c>
      <c r="C192" s="177" t="s">
        <v>98</v>
      </c>
      <c r="D192" s="196">
        <v>2</v>
      </c>
      <c r="E192" s="178">
        <v>0</v>
      </c>
      <c r="F192" s="178">
        <v>0</v>
      </c>
      <c r="G192" s="178">
        <f t="shared" si="141"/>
        <v>0</v>
      </c>
      <c r="H192" s="178">
        <f t="shared" si="142"/>
        <v>0</v>
      </c>
      <c r="I192" s="178">
        <f t="shared" si="143"/>
        <v>0</v>
      </c>
      <c r="J192" s="187">
        <f t="shared" si="144"/>
        <v>0</v>
      </c>
      <c r="K192" s="23"/>
    </row>
    <row r="193" spans="1:11" s="10" customFormat="1" ht="25.2" x14ac:dyDescent="0.15">
      <c r="A193" s="223" t="s">
        <v>413</v>
      </c>
      <c r="B193" s="195" t="str">
        <f>UPPER("Tomada industrial de sobrepor 3P+T, 32A, 220/250V, IP 44, conforme NBR IEC 60309 (ref: Steck N4209 ou equivalente técnico)")</f>
        <v>TOMADA INDUSTRIAL DE SOBREPOR 3P+T, 32A, 220/250V, IP 44, CONFORME NBR IEC 60309 (REF: STECK N4209 OU EQUIVALENTE TÉCNICO)</v>
      </c>
      <c r="C193" s="177" t="s">
        <v>98</v>
      </c>
      <c r="D193" s="196">
        <v>1</v>
      </c>
      <c r="E193" s="178">
        <v>0</v>
      </c>
      <c r="F193" s="178">
        <v>0</v>
      </c>
      <c r="G193" s="178">
        <f t="shared" si="141"/>
        <v>0</v>
      </c>
      <c r="H193" s="178">
        <f t="shared" si="142"/>
        <v>0</v>
      </c>
      <c r="I193" s="178">
        <f t="shared" si="143"/>
        <v>0</v>
      </c>
      <c r="J193" s="187">
        <f t="shared" si="144"/>
        <v>0</v>
      </c>
      <c r="K193" s="23"/>
    </row>
    <row r="194" spans="1:11" s="10" customFormat="1" ht="16.8" x14ac:dyDescent="0.15">
      <c r="A194" s="225" t="s">
        <v>414</v>
      </c>
      <c r="B194" s="194" t="s">
        <v>415</v>
      </c>
      <c r="C194" s="177"/>
      <c r="D194" s="178"/>
      <c r="E194" s="178"/>
      <c r="F194" s="178"/>
      <c r="G194" s="178"/>
      <c r="H194" s="178"/>
      <c r="I194" s="178"/>
      <c r="J194" s="187"/>
      <c r="K194" s="23"/>
    </row>
    <row r="195" spans="1:11" s="10" customFormat="1" ht="16.8" x14ac:dyDescent="0.15">
      <c r="A195" s="223" t="s">
        <v>416</v>
      </c>
      <c r="B195" s="195" t="s">
        <v>417</v>
      </c>
      <c r="C195" s="177" t="s">
        <v>98</v>
      </c>
      <c r="D195" s="196">
        <v>11</v>
      </c>
      <c r="E195" s="178">
        <v>0</v>
      </c>
      <c r="F195" s="178">
        <v>0</v>
      </c>
      <c r="G195" s="178">
        <f t="shared" ref="G195:G201" si="145">E195+F195</f>
        <v>0</v>
      </c>
      <c r="H195" s="178">
        <f t="shared" ref="H195:H201" si="146">TRUNC(D195*E195,2)</f>
        <v>0</v>
      </c>
      <c r="I195" s="178">
        <f t="shared" ref="I195:I201" si="147">J195-H195</f>
        <v>0</v>
      </c>
      <c r="J195" s="187">
        <f t="shared" ref="J195:J201" si="148">TRUNC(D195*G195,2)</f>
        <v>0</v>
      </c>
      <c r="K195" s="23"/>
    </row>
    <row r="196" spans="1:11" s="10" customFormat="1" ht="16.8" x14ac:dyDescent="0.15">
      <c r="A196" s="223" t="s">
        <v>418</v>
      </c>
      <c r="B196" s="195" t="s">
        <v>419</v>
      </c>
      <c r="C196" s="177" t="s">
        <v>98</v>
      </c>
      <c r="D196" s="196">
        <v>4</v>
      </c>
      <c r="E196" s="178">
        <v>0</v>
      </c>
      <c r="F196" s="178">
        <v>0</v>
      </c>
      <c r="G196" s="178">
        <f t="shared" si="145"/>
        <v>0</v>
      </c>
      <c r="H196" s="178">
        <f t="shared" si="146"/>
        <v>0</v>
      </c>
      <c r="I196" s="178">
        <f t="shared" si="147"/>
        <v>0</v>
      </c>
      <c r="J196" s="187">
        <f t="shared" si="148"/>
        <v>0</v>
      </c>
      <c r="K196" s="23"/>
    </row>
    <row r="197" spans="1:11" s="10" customFormat="1" ht="16.8" x14ac:dyDescent="0.15">
      <c r="A197" s="223" t="s">
        <v>420</v>
      </c>
      <c r="B197" s="195" t="s">
        <v>421</v>
      </c>
      <c r="C197" s="177" t="s">
        <v>98</v>
      </c>
      <c r="D197" s="196">
        <v>1</v>
      </c>
      <c r="E197" s="178">
        <v>0</v>
      </c>
      <c r="F197" s="178">
        <v>0</v>
      </c>
      <c r="G197" s="178">
        <f t="shared" si="145"/>
        <v>0</v>
      </c>
      <c r="H197" s="178">
        <f t="shared" si="146"/>
        <v>0</v>
      </c>
      <c r="I197" s="178">
        <f t="shared" si="147"/>
        <v>0</v>
      </c>
      <c r="J197" s="187">
        <f t="shared" si="148"/>
        <v>0</v>
      </c>
      <c r="K197" s="23"/>
    </row>
    <row r="198" spans="1:11" s="10" customFormat="1" ht="16.8" x14ac:dyDescent="0.15">
      <c r="A198" s="223" t="s">
        <v>422</v>
      </c>
      <c r="B198" s="195" t="s">
        <v>423</v>
      </c>
      <c r="C198" s="177" t="s">
        <v>98</v>
      </c>
      <c r="D198" s="196">
        <v>1</v>
      </c>
      <c r="E198" s="178">
        <v>0</v>
      </c>
      <c r="F198" s="178">
        <v>0</v>
      </c>
      <c r="G198" s="178">
        <f t="shared" si="145"/>
        <v>0</v>
      </c>
      <c r="H198" s="178">
        <f t="shared" si="146"/>
        <v>0</v>
      </c>
      <c r="I198" s="178">
        <f t="shared" si="147"/>
        <v>0</v>
      </c>
      <c r="J198" s="187">
        <f t="shared" si="148"/>
        <v>0</v>
      </c>
      <c r="K198" s="23"/>
    </row>
    <row r="199" spans="1:11" s="10" customFormat="1" ht="16.8" x14ac:dyDescent="0.15">
      <c r="A199" s="223" t="s">
        <v>424</v>
      </c>
      <c r="B199" s="195" t="s">
        <v>425</v>
      </c>
      <c r="C199" s="177" t="s">
        <v>98</v>
      </c>
      <c r="D199" s="196">
        <v>1</v>
      </c>
      <c r="E199" s="178">
        <v>0</v>
      </c>
      <c r="F199" s="178">
        <v>0</v>
      </c>
      <c r="G199" s="178">
        <f t="shared" si="145"/>
        <v>0</v>
      </c>
      <c r="H199" s="178">
        <f t="shared" si="146"/>
        <v>0</v>
      </c>
      <c r="I199" s="178">
        <f t="shared" si="147"/>
        <v>0</v>
      </c>
      <c r="J199" s="187">
        <f t="shared" si="148"/>
        <v>0</v>
      </c>
      <c r="K199" s="23"/>
    </row>
    <row r="200" spans="1:11" s="10" customFormat="1" ht="25.2" x14ac:dyDescent="0.15">
      <c r="A200" s="223" t="s">
        <v>426</v>
      </c>
      <c r="B200" s="195" t="str">
        <f>UPPER("Fornecimento e Instalação de Sistema de proteção. Incluso: 4 protetores contra surto (3F) VCL SLIM 45 KA/127 – 230 V com 4 metros de cabos flexíveis")</f>
        <v>FORNECIMENTO E INSTALAÇÃO DE SISTEMA DE PROTEÇÃO. INCLUSO: 4 PROTETORES CONTRA SURTO (3F) VCL SLIM 45 KA/127 – 230 V COM 4 METROS DE CABOS FLEXÍVEIS</v>
      </c>
      <c r="C200" s="177" t="s">
        <v>98</v>
      </c>
      <c r="D200" s="196">
        <v>1</v>
      </c>
      <c r="E200" s="178">
        <v>0</v>
      </c>
      <c r="F200" s="178">
        <v>0</v>
      </c>
      <c r="G200" s="178">
        <f t="shared" si="145"/>
        <v>0</v>
      </c>
      <c r="H200" s="178">
        <f t="shared" si="146"/>
        <v>0</v>
      </c>
      <c r="I200" s="178">
        <f t="shared" si="147"/>
        <v>0</v>
      </c>
      <c r="J200" s="187">
        <f t="shared" si="148"/>
        <v>0</v>
      </c>
      <c r="K200" s="23"/>
    </row>
    <row r="201" spans="1:11" s="10" customFormat="1" ht="16.8" x14ac:dyDescent="0.15">
      <c r="A201" s="223" t="s">
        <v>427</v>
      </c>
      <c r="B201" s="195" t="str">
        <f>UPPER("Fornecimento e Instalação de Dispositivo Diferencial Residual DR 4x63A corrente residual de 30mA/220V.")</f>
        <v>FORNECIMENTO E INSTALAÇÃO DE DISPOSITIVO DIFERENCIAL RESIDUAL DR 4X63A CORRENTE RESIDUAL DE 30MA/220V.</v>
      </c>
      <c r="C201" s="177" t="s">
        <v>98</v>
      </c>
      <c r="D201" s="196">
        <v>1</v>
      </c>
      <c r="E201" s="178">
        <v>0</v>
      </c>
      <c r="F201" s="178">
        <v>0</v>
      </c>
      <c r="G201" s="178">
        <f t="shared" si="145"/>
        <v>0</v>
      </c>
      <c r="H201" s="178">
        <f t="shared" si="146"/>
        <v>0</v>
      </c>
      <c r="I201" s="178">
        <f t="shared" si="147"/>
        <v>0</v>
      </c>
      <c r="J201" s="187">
        <f t="shared" si="148"/>
        <v>0</v>
      </c>
      <c r="K201" s="23"/>
    </row>
    <row r="202" spans="1:11" s="10" customFormat="1" ht="8.4" x14ac:dyDescent="0.15">
      <c r="A202" s="225" t="s">
        <v>428</v>
      </c>
      <c r="B202" s="194" t="s">
        <v>232</v>
      </c>
      <c r="C202" s="177"/>
      <c r="D202" s="178"/>
      <c r="E202" s="178"/>
      <c r="F202" s="178"/>
      <c r="G202" s="178"/>
      <c r="H202" s="178"/>
      <c r="I202" s="178"/>
      <c r="J202" s="187"/>
      <c r="K202" s="23"/>
    </row>
    <row r="203" spans="1:11" s="10" customFormat="1" ht="16.8" x14ac:dyDescent="0.15">
      <c r="A203" s="223" t="s">
        <v>429</v>
      </c>
      <c r="B203" s="195" t="str">
        <f>UPPER("Fornecimento e Instalação de Terminal a compressão para cabos de 2,5 - 6 mm²")</f>
        <v>FORNECIMENTO E INSTALAÇÃO DE TERMINAL A COMPRESSÃO PARA CABOS DE 2,5 - 6 MM²</v>
      </c>
      <c r="C203" s="177" t="s">
        <v>98</v>
      </c>
      <c r="D203" s="196">
        <v>48</v>
      </c>
      <c r="E203" s="178">
        <v>0</v>
      </c>
      <c r="F203" s="178">
        <v>0</v>
      </c>
      <c r="G203" s="178">
        <f t="shared" ref="G203:G204" si="149">E203+F203</f>
        <v>0</v>
      </c>
      <c r="H203" s="178">
        <f t="shared" ref="H203:H204" si="150">TRUNC(D203*E203,2)</f>
        <v>0</v>
      </c>
      <c r="I203" s="178">
        <f t="shared" ref="I203:I204" si="151">J203-H203</f>
        <v>0</v>
      </c>
      <c r="J203" s="187">
        <f t="shared" ref="J203:J204" si="152">TRUNC(D203*G203,2)</f>
        <v>0</v>
      </c>
      <c r="K203" s="23"/>
    </row>
    <row r="204" spans="1:11" s="10" customFormat="1" ht="16.8" x14ac:dyDescent="0.15">
      <c r="A204" s="223" t="s">
        <v>430</v>
      </c>
      <c r="B204" s="195" t="s">
        <v>431</v>
      </c>
      <c r="C204" s="177" t="s">
        <v>98</v>
      </c>
      <c r="D204" s="196">
        <v>20</v>
      </c>
      <c r="E204" s="178">
        <v>0</v>
      </c>
      <c r="F204" s="178">
        <v>0</v>
      </c>
      <c r="G204" s="178">
        <f t="shared" si="149"/>
        <v>0</v>
      </c>
      <c r="H204" s="178">
        <f t="shared" si="150"/>
        <v>0</v>
      </c>
      <c r="I204" s="178">
        <f t="shared" si="151"/>
        <v>0</v>
      </c>
      <c r="J204" s="187">
        <f t="shared" si="152"/>
        <v>0</v>
      </c>
      <c r="K204" s="23"/>
    </row>
    <row r="205" spans="1:11" s="10" customFormat="1" ht="8.4" x14ac:dyDescent="0.15">
      <c r="A205" s="223"/>
      <c r="B205" s="197" t="s">
        <v>15</v>
      </c>
      <c r="C205" s="177"/>
      <c r="D205" s="178"/>
      <c r="E205" s="178"/>
      <c r="F205" s="178"/>
      <c r="G205" s="178"/>
      <c r="H205" s="198">
        <f>SUM(H166:H204)</f>
        <v>0</v>
      </c>
      <c r="I205" s="198">
        <f>SUM(I166:I204)</f>
        <v>0</v>
      </c>
      <c r="J205" s="199"/>
      <c r="K205" s="23"/>
    </row>
    <row r="206" spans="1:11" s="10" customFormat="1" ht="8.4" x14ac:dyDescent="0.15">
      <c r="A206" s="314"/>
      <c r="B206" s="32"/>
      <c r="C206" s="200"/>
      <c r="D206" s="201"/>
      <c r="E206" s="201"/>
      <c r="F206" s="201"/>
      <c r="G206" s="201"/>
      <c r="H206" s="201"/>
      <c r="I206" s="202">
        <f>H205+I205</f>
        <v>0</v>
      </c>
      <c r="J206" s="203"/>
      <c r="K206" s="23"/>
    </row>
    <row r="207" spans="1:11" s="10" customFormat="1" ht="8.4" x14ac:dyDescent="0.15">
      <c r="A207" s="225" t="s">
        <v>432</v>
      </c>
      <c r="B207" s="194" t="s">
        <v>433</v>
      </c>
      <c r="C207" s="177"/>
      <c r="D207" s="178"/>
      <c r="E207" s="178"/>
      <c r="F207" s="178"/>
      <c r="G207" s="178"/>
      <c r="H207" s="178"/>
      <c r="I207" s="178"/>
      <c r="J207" s="187"/>
      <c r="K207" s="23"/>
    </row>
    <row r="208" spans="1:11" s="10" customFormat="1" ht="8.4" x14ac:dyDescent="0.15">
      <c r="A208" s="225" t="s">
        <v>434</v>
      </c>
      <c r="B208" s="194" t="s">
        <v>435</v>
      </c>
      <c r="C208" s="177"/>
      <c r="D208" s="178"/>
      <c r="E208" s="178"/>
      <c r="F208" s="178"/>
      <c r="G208" s="178"/>
      <c r="H208" s="178"/>
      <c r="I208" s="178"/>
      <c r="J208" s="187"/>
      <c r="K208" s="23"/>
    </row>
    <row r="209" spans="1:11" s="10" customFormat="1" ht="25.2" x14ac:dyDescent="0.15">
      <c r="A209" s="223" t="s">
        <v>436</v>
      </c>
      <c r="B209" s="195" t="s">
        <v>437</v>
      </c>
      <c r="C209" s="177" t="s">
        <v>98</v>
      </c>
      <c r="D209" s="196">
        <v>1</v>
      </c>
      <c r="E209" s="178">
        <v>0</v>
      </c>
      <c r="F209" s="178">
        <v>0</v>
      </c>
      <c r="G209" s="178">
        <f t="shared" ref="G209:G210" si="153">E209+F209</f>
        <v>0</v>
      </c>
      <c r="H209" s="178">
        <f t="shared" ref="H209:H210" si="154">TRUNC(D209*E209,2)</f>
        <v>0</v>
      </c>
      <c r="I209" s="178">
        <f t="shared" ref="I209:I210" si="155">J209-H209</f>
        <v>0</v>
      </c>
      <c r="J209" s="187">
        <f t="shared" ref="J209:J210" si="156">TRUNC(D209*G209,2)</f>
        <v>0</v>
      </c>
      <c r="K209" s="23"/>
    </row>
    <row r="210" spans="1:11" s="10" customFormat="1" ht="25.2" x14ac:dyDescent="0.15">
      <c r="A210" s="223" t="s">
        <v>438</v>
      </c>
      <c r="B210" s="195" t="s">
        <v>439</v>
      </c>
      <c r="C210" s="177" t="s">
        <v>98</v>
      </c>
      <c r="D210" s="196">
        <v>3</v>
      </c>
      <c r="E210" s="178">
        <v>0</v>
      </c>
      <c r="F210" s="178">
        <v>0</v>
      </c>
      <c r="G210" s="178">
        <f t="shared" si="153"/>
        <v>0</v>
      </c>
      <c r="H210" s="178">
        <f t="shared" si="154"/>
        <v>0</v>
      </c>
      <c r="I210" s="178">
        <f t="shared" si="155"/>
        <v>0</v>
      </c>
      <c r="J210" s="187">
        <f t="shared" si="156"/>
        <v>0</v>
      </c>
      <c r="K210" s="23"/>
    </row>
    <row r="211" spans="1:11" s="10" customFormat="1" ht="8.4" x14ac:dyDescent="0.15">
      <c r="A211" s="225" t="s">
        <v>440</v>
      </c>
      <c r="B211" s="194" t="s">
        <v>441</v>
      </c>
      <c r="C211" s="177"/>
      <c r="D211" s="178"/>
      <c r="E211" s="178"/>
      <c r="F211" s="178"/>
      <c r="G211" s="178"/>
      <c r="H211" s="178"/>
      <c r="I211" s="178"/>
      <c r="J211" s="187"/>
      <c r="K211" s="23"/>
    </row>
    <row r="212" spans="1:11" s="10" customFormat="1" ht="8.4" x14ac:dyDescent="0.15">
      <c r="A212" s="223" t="s">
        <v>442</v>
      </c>
      <c r="B212" s="195" t="s">
        <v>443</v>
      </c>
      <c r="C212" s="177" t="s">
        <v>98</v>
      </c>
      <c r="D212" s="196">
        <v>1</v>
      </c>
      <c r="E212" s="178">
        <v>0</v>
      </c>
      <c r="F212" s="178">
        <v>0</v>
      </c>
      <c r="G212" s="178">
        <f t="shared" ref="G212" si="157">E212+F212</f>
        <v>0</v>
      </c>
      <c r="H212" s="178">
        <f t="shared" ref="H212" si="158">TRUNC(D212*E212,2)</f>
        <v>0</v>
      </c>
      <c r="I212" s="178">
        <f t="shared" ref="I212" si="159">J212-H212</f>
        <v>0</v>
      </c>
      <c r="J212" s="187">
        <f t="shared" ref="J212" si="160">TRUNC(D212*G212,2)</f>
        <v>0</v>
      </c>
      <c r="K212" s="23"/>
    </row>
    <row r="213" spans="1:11" s="10" customFormat="1" ht="8.4" x14ac:dyDescent="0.15">
      <c r="A213" s="225" t="s">
        <v>444</v>
      </c>
      <c r="B213" s="194" t="s">
        <v>445</v>
      </c>
      <c r="C213" s="177"/>
      <c r="D213" s="178"/>
      <c r="E213" s="178"/>
      <c r="F213" s="178"/>
      <c r="G213" s="178"/>
      <c r="H213" s="178"/>
      <c r="I213" s="178"/>
      <c r="J213" s="187"/>
      <c r="K213" s="23"/>
    </row>
    <row r="214" spans="1:11" s="10" customFormat="1" ht="16.8" x14ac:dyDescent="0.15">
      <c r="A214" s="223" t="s">
        <v>446</v>
      </c>
      <c r="B214" s="195" t="s">
        <v>447</v>
      </c>
      <c r="C214" s="177" t="s">
        <v>98</v>
      </c>
      <c r="D214" s="196">
        <v>1</v>
      </c>
      <c r="E214" s="178">
        <v>0</v>
      </c>
      <c r="F214" s="178">
        <v>0</v>
      </c>
      <c r="G214" s="178">
        <f t="shared" ref="G214" si="161">E214+F214</f>
        <v>0</v>
      </c>
      <c r="H214" s="178">
        <f t="shared" ref="H214" si="162">TRUNC(D214*E214,2)</f>
        <v>0</v>
      </c>
      <c r="I214" s="178">
        <f t="shared" ref="I214" si="163">J214-H214</f>
        <v>0</v>
      </c>
      <c r="J214" s="187">
        <f t="shared" ref="J214" si="164">TRUNC(D214*G214,2)</f>
        <v>0</v>
      </c>
      <c r="K214" s="23"/>
    </row>
    <row r="215" spans="1:11" s="10" customFormat="1" ht="8.4" x14ac:dyDescent="0.15">
      <c r="A215" s="225" t="s">
        <v>448</v>
      </c>
      <c r="B215" s="194" t="s">
        <v>449</v>
      </c>
      <c r="C215" s="177"/>
      <c r="D215" s="178"/>
      <c r="E215" s="178"/>
      <c r="F215" s="178"/>
      <c r="G215" s="178"/>
      <c r="H215" s="178"/>
      <c r="I215" s="178"/>
      <c r="J215" s="187"/>
      <c r="K215" s="23"/>
    </row>
    <row r="216" spans="1:11" s="10" customFormat="1" ht="16.8" x14ac:dyDescent="0.15">
      <c r="A216" s="223" t="s">
        <v>450</v>
      </c>
      <c r="B216" s="195" t="s">
        <v>451</v>
      </c>
      <c r="C216" s="177" t="s">
        <v>98</v>
      </c>
      <c r="D216" s="196">
        <v>2</v>
      </c>
      <c r="E216" s="178">
        <v>0</v>
      </c>
      <c r="F216" s="178">
        <v>0</v>
      </c>
      <c r="G216" s="178">
        <f t="shared" ref="G216:G217" si="165">E216+F216</f>
        <v>0</v>
      </c>
      <c r="H216" s="178">
        <f t="shared" ref="H216:H217" si="166">TRUNC(D216*E216,2)</f>
        <v>0</v>
      </c>
      <c r="I216" s="178">
        <f t="shared" ref="I216:I217" si="167">J216-H216</f>
        <v>0</v>
      </c>
      <c r="J216" s="187">
        <f t="shared" ref="J216:J217" si="168">TRUNC(D216*G216,2)</f>
        <v>0</v>
      </c>
      <c r="K216" s="23"/>
    </row>
    <row r="217" spans="1:11" s="10" customFormat="1" ht="16.8" x14ac:dyDescent="0.15">
      <c r="A217" s="223" t="s">
        <v>452</v>
      </c>
      <c r="B217" s="195" t="s">
        <v>453</v>
      </c>
      <c r="C217" s="177" t="s">
        <v>98</v>
      </c>
      <c r="D217" s="196">
        <v>8</v>
      </c>
      <c r="E217" s="178">
        <v>0</v>
      </c>
      <c r="F217" s="178">
        <v>0</v>
      </c>
      <c r="G217" s="178">
        <f t="shared" si="165"/>
        <v>0</v>
      </c>
      <c r="H217" s="178">
        <f t="shared" si="166"/>
        <v>0</v>
      </c>
      <c r="I217" s="178">
        <f t="shared" si="167"/>
        <v>0</v>
      </c>
      <c r="J217" s="187">
        <f t="shared" si="168"/>
        <v>0</v>
      </c>
      <c r="K217" s="23"/>
    </row>
    <row r="218" spans="1:11" s="10" customFormat="1" ht="8.4" x14ac:dyDescent="0.15">
      <c r="A218" s="225" t="s">
        <v>454</v>
      </c>
      <c r="B218" s="194" t="s">
        <v>455</v>
      </c>
      <c r="C218" s="177"/>
      <c r="D218" s="178"/>
      <c r="E218" s="178"/>
      <c r="F218" s="178"/>
      <c r="G218" s="178"/>
      <c r="H218" s="178"/>
      <c r="I218" s="178"/>
      <c r="J218" s="187"/>
      <c r="K218" s="23"/>
    </row>
    <row r="219" spans="1:11" s="10" customFormat="1" ht="8.4" x14ac:dyDescent="0.15">
      <c r="A219" s="223" t="s">
        <v>456</v>
      </c>
      <c r="B219" s="195" t="s">
        <v>457</v>
      </c>
      <c r="C219" s="177" t="s">
        <v>98</v>
      </c>
      <c r="D219" s="196">
        <v>1</v>
      </c>
      <c r="E219" s="178">
        <v>0</v>
      </c>
      <c r="F219" s="178">
        <v>0</v>
      </c>
      <c r="G219" s="178">
        <f t="shared" ref="G219:G220" si="169">E219+F219</f>
        <v>0</v>
      </c>
      <c r="H219" s="178">
        <f t="shared" ref="H219:H220" si="170">TRUNC(D219*E219,2)</f>
        <v>0</v>
      </c>
      <c r="I219" s="178">
        <f t="shared" ref="I219:I220" si="171">J219-H219</f>
        <v>0</v>
      </c>
      <c r="J219" s="187">
        <f t="shared" ref="J219:J220" si="172">TRUNC(D219*G219,2)</f>
        <v>0</v>
      </c>
      <c r="K219" s="23"/>
    </row>
    <row r="220" spans="1:11" s="10" customFormat="1" ht="8.4" x14ac:dyDescent="0.15">
      <c r="A220" s="223" t="s">
        <v>458</v>
      </c>
      <c r="B220" s="195" t="s">
        <v>459</v>
      </c>
      <c r="C220" s="177" t="s">
        <v>98</v>
      </c>
      <c r="D220" s="196">
        <v>1</v>
      </c>
      <c r="E220" s="178">
        <v>0</v>
      </c>
      <c r="F220" s="178">
        <v>0</v>
      </c>
      <c r="G220" s="178">
        <f t="shared" si="169"/>
        <v>0</v>
      </c>
      <c r="H220" s="178">
        <f t="shared" si="170"/>
        <v>0</v>
      </c>
      <c r="I220" s="178">
        <f t="shared" si="171"/>
        <v>0</v>
      </c>
      <c r="J220" s="187">
        <f t="shared" si="172"/>
        <v>0</v>
      </c>
      <c r="K220" s="23"/>
    </row>
    <row r="221" spans="1:11" s="10" customFormat="1" ht="8.4" x14ac:dyDescent="0.15">
      <c r="A221" s="225" t="s">
        <v>460</v>
      </c>
      <c r="B221" s="194" t="s">
        <v>461</v>
      </c>
      <c r="C221" s="177"/>
      <c r="D221" s="178"/>
      <c r="E221" s="178"/>
      <c r="F221" s="178"/>
      <c r="G221" s="178"/>
      <c r="H221" s="178"/>
      <c r="I221" s="178"/>
      <c r="J221" s="187"/>
      <c r="K221" s="23"/>
    </row>
    <row r="222" spans="1:11" s="10" customFormat="1" ht="42" x14ac:dyDescent="0.15">
      <c r="A222" s="223" t="s">
        <v>462</v>
      </c>
      <c r="B222" s="195" t="s">
        <v>463</v>
      </c>
      <c r="C222" s="177" t="s">
        <v>98</v>
      </c>
      <c r="D222" s="196">
        <v>1</v>
      </c>
      <c r="E222" s="178">
        <v>0</v>
      </c>
      <c r="F222" s="178">
        <v>0</v>
      </c>
      <c r="G222" s="178">
        <f t="shared" ref="G222" si="173">E222+F222</f>
        <v>0</v>
      </c>
      <c r="H222" s="178">
        <f t="shared" ref="H222" si="174">TRUNC(D222*E222,2)</f>
        <v>0</v>
      </c>
      <c r="I222" s="178">
        <f t="shared" ref="I222" si="175">J222-H222</f>
        <v>0</v>
      </c>
      <c r="J222" s="187">
        <f t="shared" ref="J222" si="176">TRUNC(D222*G222,2)</f>
        <v>0</v>
      </c>
      <c r="K222" s="23"/>
    </row>
    <row r="223" spans="1:11" s="10" customFormat="1" ht="8.4" x14ac:dyDescent="0.15">
      <c r="A223" s="225" t="s">
        <v>464</v>
      </c>
      <c r="B223" s="194" t="s">
        <v>465</v>
      </c>
      <c r="C223" s="177"/>
      <c r="D223" s="178"/>
      <c r="E223" s="178"/>
      <c r="F223" s="178"/>
      <c r="G223" s="178"/>
      <c r="H223" s="178"/>
      <c r="I223" s="178"/>
      <c r="J223" s="187"/>
      <c r="K223" s="23"/>
    </row>
    <row r="224" spans="1:11" s="10" customFormat="1" ht="16.8" x14ac:dyDescent="0.15">
      <c r="A224" s="223" t="s">
        <v>466</v>
      </c>
      <c r="B224" s="195" t="s">
        <v>467</v>
      </c>
      <c r="C224" s="177" t="s">
        <v>98</v>
      </c>
      <c r="D224" s="196">
        <v>6</v>
      </c>
      <c r="E224" s="178">
        <v>0</v>
      </c>
      <c r="F224" s="178">
        <v>0</v>
      </c>
      <c r="G224" s="178">
        <f t="shared" ref="G224:G229" si="177">E224+F224</f>
        <v>0</v>
      </c>
      <c r="H224" s="178">
        <f t="shared" ref="H224:H229" si="178">TRUNC(D224*E224,2)</f>
        <v>0</v>
      </c>
      <c r="I224" s="178">
        <f t="shared" ref="I224:I229" si="179">J224-H224</f>
        <v>0</v>
      </c>
      <c r="J224" s="187">
        <f t="shared" ref="J224:J229" si="180">TRUNC(D224*G224,2)</f>
        <v>0</v>
      </c>
      <c r="K224" s="23"/>
    </row>
    <row r="225" spans="1:11" s="10" customFormat="1" ht="33.6" x14ac:dyDescent="0.15">
      <c r="A225" s="223" t="s">
        <v>468</v>
      </c>
      <c r="B225" s="195" t="s">
        <v>469</v>
      </c>
      <c r="C225" s="177" t="s">
        <v>98</v>
      </c>
      <c r="D225" s="196">
        <v>1</v>
      </c>
      <c r="E225" s="178">
        <v>0</v>
      </c>
      <c r="F225" s="178">
        <v>0</v>
      </c>
      <c r="G225" s="178">
        <f t="shared" si="177"/>
        <v>0</v>
      </c>
      <c r="H225" s="178">
        <f t="shared" si="178"/>
        <v>0</v>
      </c>
      <c r="I225" s="178">
        <f t="shared" si="179"/>
        <v>0</v>
      </c>
      <c r="J225" s="187">
        <f t="shared" si="180"/>
        <v>0</v>
      </c>
      <c r="K225" s="23"/>
    </row>
    <row r="226" spans="1:11" s="10" customFormat="1" ht="16.8" x14ac:dyDescent="0.15">
      <c r="A226" s="223" t="s">
        <v>470</v>
      </c>
      <c r="B226" s="195" t="s">
        <v>471</v>
      </c>
      <c r="C226" s="177" t="s">
        <v>98</v>
      </c>
      <c r="D226" s="196">
        <v>2</v>
      </c>
      <c r="E226" s="178">
        <v>0</v>
      </c>
      <c r="F226" s="178">
        <v>0</v>
      </c>
      <c r="G226" s="178">
        <f t="shared" si="177"/>
        <v>0</v>
      </c>
      <c r="H226" s="178">
        <f t="shared" si="178"/>
        <v>0</v>
      </c>
      <c r="I226" s="178">
        <f t="shared" si="179"/>
        <v>0</v>
      </c>
      <c r="J226" s="187">
        <f t="shared" si="180"/>
        <v>0</v>
      </c>
      <c r="K226" s="23"/>
    </row>
    <row r="227" spans="1:11" s="10" customFormat="1" ht="25.2" x14ac:dyDescent="0.15">
      <c r="A227" s="223" t="s">
        <v>472</v>
      </c>
      <c r="B227" s="195" t="s">
        <v>473</v>
      </c>
      <c r="C227" s="177" t="s">
        <v>98</v>
      </c>
      <c r="D227" s="196">
        <v>1</v>
      </c>
      <c r="E227" s="178">
        <v>0</v>
      </c>
      <c r="F227" s="178">
        <v>0</v>
      </c>
      <c r="G227" s="178">
        <f t="shared" si="177"/>
        <v>0</v>
      </c>
      <c r="H227" s="178">
        <f t="shared" si="178"/>
        <v>0</v>
      </c>
      <c r="I227" s="178">
        <f t="shared" si="179"/>
        <v>0</v>
      </c>
      <c r="J227" s="187">
        <f t="shared" si="180"/>
        <v>0</v>
      </c>
      <c r="K227" s="23"/>
    </row>
    <row r="228" spans="1:11" s="10" customFormat="1" ht="25.2" x14ac:dyDescent="0.15">
      <c r="A228" s="223" t="s">
        <v>474</v>
      </c>
      <c r="B228" s="195" t="s">
        <v>475</v>
      </c>
      <c r="C228" s="177" t="s">
        <v>98</v>
      </c>
      <c r="D228" s="196">
        <v>1</v>
      </c>
      <c r="E228" s="178">
        <v>0</v>
      </c>
      <c r="F228" s="178">
        <v>0</v>
      </c>
      <c r="G228" s="178">
        <f t="shared" si="177"/>
        <v>0</v>
      </c>
      <c r="H228" s="178">
        <f t="shared" si="178"/>
        <v>0</v>
      </c>
      <c r="I228" s="178">
        <f t="shared" si="179"/>
        <v>0</v>
      </c>
      <c r="J228" s="187">
        <f t="shared" si="180"/>
        <v>0</v>
      </c>
      <c r="K228" s="23"/>
    </row>
    <row r="229" spans="1:11" s="10" customFormat="1" ht="33.6" x14ac:dyDescent="0.15">
      <c r="A229" s="223" t="s">
        <v>476</v>
      </c>
      <c r="B229" s="195" t="str">
        <f>UPPER("Placa de sinalização de emergência - indicação da lotação máxima admitida no recinto de reunião de público, em PVC e=2mm e anti-chamas, nas dimensões de até 45x78cm, conforme NBR 13434")</f>
        <v>PLACA DE SINALIZAÇÃO DE EMERGÊNCIA - INDICAÇÃO DA LOTAÇÃO MÁXIMA ADMITIDA NO RECINTO DE REUNIÃO DE PÚBLICO, EM PVC E=2MM E ANTI-CHAMAS, NAS DIMENSÕES DE ATÉ 45X78CM, CONFORME NBR 13434</v>
      </c>
      <c r="C229" s="177" t="s">
        <v>98</v>
      </c>
      <c r="D229" s="196">
        <v>2</v>
      </c>
      <c r="E229" s="178">
        <v>0</v>
      </c>
      <c r="F229" s="178">
        <v>0</v>
      </c>
      <c r="G229" s="178">
        <f t="shared" si="177"/>
        <v>0</v>
      </c>
      <c r="H229" s="178">
        <f t="shared" si="178"/>
        <v>0</v>
      </c>
      <c r="I229" s="178">
        <f t="shared" si="179"/>
        <v>0</v>
      </c>
      <c r="J229" s="187">
        <f t="shared" si="180"/>
        <v>0</v>
      </c>
      <c r="K229" s="23"/>
    </row>
    <row r="230" spans="1:11" s="10" customFormat="1" ht="8.4" x14ac:dyDescent="0.15">
      <c r="A230" s="225" t="s">
        <v>477</v>
      </c>
      <c r="B230" s="194" t="s">
        <v>478</v>
      </c>
      <c r="C230" s="177"/>
      <c r="D230" s="178"/>
      <c r="E230" s="178"/>
      <c r="F230" s="178"/>
      <c r="G230" s="178"/>
      <c r="H230" s="178"/>
      <c r="I230" s="178"/>
      <c r="J230" s="187"/>
      <c r="K230" s="23"/>
    </row>
    <row r="231" spans="1:11" s="10" customFormat="1" ht="8.4" x14ac:dyDescent="0.15">
      <c r="A231" s="223" t="s">
        <v>479</v>
      </c>
      <c r="B231" s="195" t="s">
        <v>480</v>
      </c>
      <c r="C231" s="177" t="s">
        <v>98</v>
      </c>
      <c r="D231" s="196">
        <v>1</v>
      </c>
      <c r="E231" s="178">
        <v>0</v>
      </c>
      <c r="F231" s="178">
        <v>0</v>
      </c>
      <c r="G231" s="178">
        <f t="shared" ref="G231:G235" si="181">E231+F231</f>
        <v>0</v>
      </c>
      <c r="H231" s="178">
        <f t="shared" ref="H231:H235" si="182">TRUNC(D231*E231,2)</f>
        <v>0</v>
      </c>
      <c r="I231" s="178">
        <f t="shared" ref="I231:I235" si="183">J231-H231</f>
        <v>0</v>
      </c>
      <c r="J231" s="187">
        <f t="shared" ref="J231:J235" si="184">TRUNC(D231*G231,2)</f>
        <v>0</v>
      </c>
      <c r="K231" s="23"/>
    </row>
    <row r="232" spans="1:11" s="10" customFormat="1" ht="8.4" x14ac:dyDescent="0.15">
      <c r="A232" s="223" t="s">
        <v>481</v>
      </c>
      <c r="B232" s="195" t="s">
        <v>482</v>
      </c>
      <c r="C232" s="177" t="s">
        <v>98</v>
      </c>
      <c r="D232" s="196">
        <v>1</v>
      </c>
      <c r="E232" s="178">
        <v>0</v>
      </c>
      <c r="F232" s="178">
        <v>0</v>
      </c>
      <c r="G232" s="178">
        <f t="shared" si="181"/>
        <v>0</v>
      </c>
      <c r="H232" s="178">
        <f t="shared" si="182"/>
        <v>0</v>
      </c>
      <c r="I232" s="178">
        <f t="shared" si="183"/>
        <v>0</v>
      </c>
      <c r="J232" s="187">
        <f t="shared" si="184"/>
        <v>0</v>
      </c>
      <c r="K232" s="23"/>
    </row>
    <row r="233" spans="1:11" s="10" customFormat="1" ht="16.8" x14ac:dyDescent="0.15">
      <c r="A233" s="223" t="s">
        <v>483</v>
      </c>
      <c r="B233" s="195" t="s">
        <v>484</v>
      </c>
      <c r="C233" s="177" t="s">
        <v>98</v>
      </c>
      <c r="D233" s="196">
        <v>2</v>
      </c>
      <c r="E233" s="178">
        <v>0</v>
      </c>
      <c r="F233" s="178">
        <v>0</v>
      </c>
      <c r="G233" s="178">
        <f t="shared" si="181"/>
        <v>0</v>
      </c>
      <c r="H233" s="178">
        <f t="shared" si="182"/>
        <v>0</v>
      </c>
      <c r="I233" s="178">
        <f t="shared" si="183"/>
        <v>0</v>
      </c>
      <c r="J233" s="187">
        <f t="shared" si="184"/>
        <v>0</v>
      </c>
      <c r="K233" s="23"/>
    </row>
    <row r="234" spans="1:11" s="10" customFormat="1" ht="25.2" x14ac:dyDescent="0.15">
      <c r="A234" s="223" t="s">
        <v>485</v>
      </c>
      <c r="B234" s="195" t="s">
        <v>486</v>
      </c>
      <c r="C234" s="177" t="s">
        <v>98</v>
      </c>
      <c r="D234" s="196">
        <v>2</v>
      </c>
      <c r="E234" s="178">
        <v>0</v>
      </c>
      <c r="F234" s="178">
        <v>0</v>
      </c>
      <c r="G234" s="178">
        <f t="shared" si="181"/>
        <v>0</v>
      </c>
      <c r="H234" s="178">
        <f t="shared" si="182"/>
        <v>0</v>
      </c>
      <c r="I234" s="178">
        <f t="shared" si="183"/>
        <v>0</v>
      </c>
      <c r="J234" s="187">
        <f t="shared" si="184"/>
        <v>0</v>
      </c>
      <c r="K234" s="23"/>
    </row>
    <row r="235" spans="1:11" s="10" customFormat="1" ht="8.4" x14ac:dyDescent="0.15">
      <c r="A235" s="223" t="s">
        <v>487</v>
      </c>
      <c r="B235" s="195" t="s">
        <v>488</v>
      </c>
      <c r="C235" s="177" t="s">
        <v>98</v>
      </c>
      <c r="D235" s="196">
        <v>2</v>
      </c>
      <c r="E235" s="178">
        <v>0</v>
      </c>
      <c r="F235" s="178">
        <v>0</v>
      </c>
      <c r="G235" s="178">
        <f t="shared" si="181"/>
        <v>0</v>
      </c>
      <c r="H235" s="178">
        <f t="shared" si="182"/>
        <v>0</v>
      </c>
      <c r="I235" s="178">
        <f t="shared" si="183"/>
        <v>0</v>
      </c>
      <c r="J235" s="187">
        <f t="shared" si="184"/>
        <v>0</v>
      </c>
      <c r="K235" s="23"/>
    </row>
    <row r="236" spans="1:11" s="10" customFormat="1" ht="8.4" x14ac:dyDescent="0.15">
      <c r="A236" s="223"/>
      <c r="B236" s="197" t="s">
        <v>15</v>
      </c>
      <c r="C236" s="177"/>
      <c r="D236" s="178"/>
      <c r="E236" s="178"/>
      <c r="F236" s="178"/>
      <c r="G236" s="178"/>
      <c r="H236" s="198">
        <f>SUM(H209:H235)</f>
        <v>0</v>
      </c>
      <c r="I236" s="198">
        <f>SUM(I209:I235)</f>
        <v>0</v>
      </c>
      <c r="J236" s="199"/>
      <c r="K236" s="23"/>
    </row>
    <row r="237" spans="1:11" s="10" customFormat="1" ht="8.4" x14ac:dyDescent="0.15">
      <c r="A237" s="314"/>
      <c r="B237" s="32"/>
      <c r="C237" s="200"/>
      <c r="D237" s="201"/>
      <c r="E237" s="201"/>
      <c r="F237" s="201"/>
      <c r="G237" s="201"/>
      <c r="H237" s="201"/>
      <c r="I237" s="202">
        <f>H236+I236</f>
        <v>0</v>
      </c>
      <c r="J237" s="203"/>
      <c r="K237" s="23"/>
    </row>
    <row r="238" spans="1:11" s="10" customFormat="1" ht="8.4" x14ac:dyDescent="0.15">
      <c r="A238" s="225" t="s">
        <v>489</v>
      </c>
      <c r="B238" s="194" t="s">
        <v>490</v>
      </c>
      <c r="C238" s="177"/>
      <c r="D238" s="178"/>
      <c r="E238" s="178"/>
      <c r="F238" s="178"/>
      <c r="G238" s="178"/>
      <c r="H238" s="178"/>
      <c r="I238" s="178"/>
      <c r="J238" s="187"/>
      <c r="K238" s="23"/>
    </row>
    <row r="239" spans="1:11" s="10" customFormat="1" ht="8.4" x14ac:dyDescent="0.15">
      <c r="A239" s="225" t="s">
        <v>491</v>
      </c>
      <c r="B239" s="194" t="s">
        <v>492</v>
      </c>
      <c r="C239" s="177"/>
      <c r="D239" s="178"/>
      <c r="E239" s="178"/>
      <c r="F239" s="178"/>
      <c r="G239" s="178"/>
      <c r="H239" s="178"/>
      <c r="I239" s="178"/>
      <c r="J239" s="187"/>
      <c r="K239" s="23"/>
    </row>
    <row r="240" spans="1:11" s="10" customFormat="1" ht="8.4" x14ac:dyDescent="0.15">
      <c r="A240" s="225" t="s">
        <v>493</v>
      </c>
      <c r="B240" s="194" t="s">
        <v>494</v>
      </c>
      <c r="C240" s="177"/>
      <c r="D240" s="178"/>
      <c r="E240" s="178"/>
      <c r="F240" s="178"/>
      <c r="G240" s="178"/>
      <c r="H240" s="178"/>
      <c r="I240" s="178"/>
      <c r="J240" s="187"/>
      <c r="K240" s="23"/>
    </row>
    <row r="241" spans="1:11" s="10" customFormat="1" ht="75.599999999999994" x14ac:dyDescent="0.15">
      <c r="A241" s="223" t="s">
        <v>495</v>
      </c>
      <c r="B241" s="195" t="s">
        <v>496</v>
      </c>
      <c r="C241" s="177" t="s">
        <v>98</v>
      </c>
      <c r="D241" s="196">
        <v>1</v>
      </c>
      <c r="E241" s="178">
        <v>0</v>
      </c>
      <c r="F241" s="178">
        <v>0</v>
      </c>
      <c r="G241" s="178">
        <f t="shared" ref="G241" si="185">E241+F241</f>
        <v>0</v>
      </c>
      <c r="H241" s="178">
        <f t="shared" ref="H241" si="186">TRUNC(D241*E241,2)</f>
        <v>0</v>
      </c>
      <c r="I241" s="178">
        <f t="shared" ref="I241" si="187">J241-H241</f>
        <v>0</v>
      </c>
      <c r="J241" s="187">
        <f t="shared" ref="J241" si="188">TRUNC(D241*G241,2)</f>
        <v>0</v>
      </c>
      <c r="K241" s="23"/>
    </row>
    <row r="242" spans="1:11" s="10" customFormat="1" ht="8.4" x14ac:dyDescent="0.15">
      <c r="A242" s="225" t="s">
        <v>497</v>
      </c>
      <c r="B242" s="194" t="s">
        <v>498</v>
      </c>
      <c r="C242" s="177"/>
      <c r="D242" s="178"/>
      <c r="E242" s="178"/>
      <c r="F242" s="178"/>
      <c r="G242" s="178"/>
      <c r="H242" s="178"/>
      <c r="I242" s="178"/>
      <c r="J242" s="187"/>
      <c r="K242" s="23"/>
    </row>
    <row r="243" spans="1:11" s="10" customFormat="1" ht="42" x14ac:dyDescent="0.15">
      <c r="A243" s="223" t="s">
        <v>499</v>
      </c>
      <c r="B243" s="195" t="s">
        <v>500</v>
      </c>
      <c r="C243" s="177" t="s">
        <v>100</v>
      </c>
      <c r="D243" s="196">
        <v>17</v>
      </c>
      <c r="E243" s="178">
        <v>0</v>
      </c>
      <c r="F243" s="178">
        <v>0</v>
      </c>
      <c r="G243" s="178">
        <f t="shared" ref="G243:G244" si="189">E243+F243</f>
        <v>0</v>
      </c>
      <c r="H243" s="178">
        <f t="shared" ref="H243:H244" si="190">TRUNC(D243*E243,2)</f>
        <v>0</v>
      </c>
      <c r="I243" s="178">
        <f t="shared" ref="I243:I244" si="191">J243-H243</f>
        <v>0</v>
      </c>
      <c r="J243" s="187">
        <f t="shared" ref="J243:J244" si="192">TRUNC(D243*G243,2)</f>
        <v>0</v>
      </c>
      <c r="K243" s="23"/>
    </row>
    <row r="244" spans="1:11" s="10" customFormat="1" ht="42" x14ac:dyDescent="0.15">
      <c r="A244" s="223" t="s">
        <v>501</v>
      </c>
      <c r="B244" s="195" t="s">
        <v>502</v>
      </c>
      <c r="C244" s="177" t="s">
        <v>100</v>
      </c>
      <c r="D244" s="196">
        <v>300</v>
      </c>
      <c r="E244" s="178">
        <v>0</v>
      </c>
      <c r="F244" s="178">
        <v>0</v>
      </c>
      <c r="G244" s="178">
        <f t="shared" si="189"/>
        <v>0</v>
      </c>
      <c r="H244" s="178">
        <f t="shared" si="190"/>
        <v>0</v>
      </c>
      <c r="I244" s="178">
        <f t="shared" si="191"/>
        <v>0</v>
      </c>
      <c r="J244" s="187">
        <f t="shared" si="192"/>
        <v>0</v>
      </c>
      <c r="K244" s="23"/>
    </row>
    <row r="245" spans="1:11" s="10" customFormat="1" ht="8.4" x14ac:dyDescent="0.15">
      <c r="A245" s="225" t="s">
        <v>503</v>
      </c>
      <c r="B245" s="194" t="s">
        <v>504</v>
      </c>
      <c r="C245" s="177"/>
      <c r="D245" s="178"/>
      <c r="E245" s="178"/>
      <c r="F245" s="178"/>
      <c r="G245" s="178"/>
      <c r="H245" s="178"/>
      <c r="I245" s="178"/>
      <c r="J245" s="187"/>
      <c r="K245" s="23"/>
    </row>
    <row r="246" spans="1:11" s="10" customFormat="1" ht="8.4" x14ac:dyDescent="0.15">
      <c r="A246" s="225" t="s">
        <v>505</v>
      </c>
      <c r="B246" s="194" t="s">
        <v>506</v>
      </c>
      <c r="C246" s="177"/>
      <c r="D246" s="178"/>
      <c r="E246" s="178"/>
      <c r="F246" s="178"/>
      <c r="G246" s="178"/>
      <c r="H246" s="178"/>
      <c r="I246" s="178"/>
      <c r="J246" s="187"/>
      <c r="K246" s="23"/>
    </row>
    <row r="247" spans="1:11" s="10" customFormat="1" ht="16.8" x14ac:dyDescent="0.15">
      <c r="A247" s="223" t="s">
        <v>507</v>
      </c>
      <c r="B247" s="195" t="str">
        <f>UPPER("Coifa ilha Industrial Em Aço Inox Com Filtro Inercial dimensão 300X130")</f>
        <v>COIFA ILHA INDUSTRIAL EM AÇO INOX COM FILTRO INERCIAL DIMENSÃO 300X130</v>
      </c>
      <c r="C247" s="177" t="s">
        <v>98</v>
      </c>
      <c r="D247" s="196">
        <v>1</v>
      </c>
      <c r="E247" s="178">
        <v>0</v>
      </c>
      <c r="F247" s="178">
        <v>0</v>
      </c>
      <c r="G247" s="178">
        <f t="shared" ref="G247" si="193">E247+F247</f>
        <v>0</v>
      </c>
      <c r="H247" s="178">
        <f t="shared" ref="H247" si="194">TRUNC(D247*E247,2)</f>
        <v>0</v>
      </c>
      <c r="I247" s="178">
        <f t="shared" ref="I247" si="195">J247-H247</f>
        <v>0</v>
      </c>
      <c r="J247" s="187">
        <f t="shared" ref="J247" si="196">TRUNC(D247*G247,2)</f>
        <v>0</v>
      </c>
      <c r="K247" s="23"/>
    </row>
    <row r="248" spans="1:11" s="10" customFormat="1" ht="8.4" x14ac:dyDescent="0.15">
      <c r="A248" s="225" t="s">
        <v>508</v>
      </c>
      <c r="B248" s="194" t="s">
        <v>509</v>
      </c>
      <c r="C248" s="177"/>
      <c r="D248" s="178"/>
      <c r="E248" s="178"/>
      <c r="F248" s="178"/>
      <c r="G248" s="178"/>
      <c r="H248" s="178"/>
      <c r="I248" s="178"/>
      <c r="J248" s="187"/>
      <c r="K248" s="23"/>
    </row>
    <row r="249" spans="1:11" s="10" customFormat="1" ht="42" x14ac:dyDescent="0.15">
      <c r="A249" s="223" t="s">
        <v>510</v>
      </c>
      <c r="B249" s="195" t="s">
        <v>511</v>
      </c>
      <c r="C249" s="177" t="s">
        <v>98</v>
      </c>
      <c r="D249" s="196">
        <v>1</v>
      </c>
      <c r="E249" s="178">
        <v>0</v>
      </c>
      <c r="F249" s="178">
        <v>0</v>
      </c>
      <c r="G249" s="178">
        <f t="shared" ref="G249:G250" si="197">E249+F249</f>
        <v>0</v>
      </c>
      <c r="H249" s="178">
        <f t="shared" ref="H249:H250" si="198">TRUNC(D249*E249,2)</f>
        <v>0</v>
      </c>
      <c r="I249" s="178">
        <f t="shared" ref="I249:I250" si="199">J249-H249</f>
        <v>0</v>
      </c>
      <c r="J249" s="187">
        <f t="shared" ref="J249:J250" si="200">TRUNC(D249*G249,2)</f>
        <v>0</v>
      </c>
      <c r="K249" s="23"/>
    </row>
    <row r="250" spans="1:11" s="10" customFormat="1" ht="42" x14ac:dyDescent="0.15">
      <c r="A250" s="223" t="s">
        <v>512</v>
      </c>
      <c r="B250" s="195" t="s">
        <v>513</v>
      </c>
      <c r="C250" s="177" t="s">
        <v>98</v>
      </c>
      <c r="D250" s="196">
        <v>1</v>
      </c>
      <c r="E250" s="178">
        <v>0</v>
      </c>
      <c r="F250" s="178">
        <v>0</v>
      </c>
      <c r="G250" s="178">
        <f t="shared" si="197"/>
        <v>0</v>
      </c>
      <c r="H250" s="178">
        <f t="shared" si="198"/>
        <v>0</v>
      </c>
      <c r="I250" s="178">
        <f t="shared" si="199"/>
        <v>0</v>
      </c>
      <c r="J250" s="187">
        <f t="shared" si="200"/>
        <v>0</v>
      </c>
      <c r="K250" s="23"/>
    </row>
    <row r="251" spans="1:11" s="10" customFormat="1" ht="8.4" x14ac:dyDescent="0.15">
      <c r="A251" s="225" t="s">
        <v>514</v>
      </c>
      <c r="B251" s="194" t="s">
        <v>515</v>
      </c>
      <c r="C251" s="177"/>
      <c r="D251" s="178"/>
      <c r="E251" s="178"/>
      <c r="F251" s="178"/>
      <c r="G251" s="178"/>
      <c r="H251" s="178"/>
      <c r="I251" s="178"/>
      <c r="J251" s="187"/>
      <c r="K251" s="23"/>
    </row>
    <row r="252" spans="1:11" s="10" customFormat="1" ht="42" x14ac:dyDescent="0.15">
      <c r="A252" s="223" t="s">
        <v>516</v>
      </c>
      <c r="B252" s="195" t="s">
        <v>517</v>
      </c>
      <c r="C252" s="177" t="s">
        <v>98</v>
      </c>
      <c r="D252" s="196">
        <v>1</v>
      </c>
      <c r="E252" s="178">
        <v>0</v>
      </c>
      <c r="F252" s="178">
        <v>0</v>
      </c>
      <c r="G252" s="178">
        <f t="shared" ref="G252" si="201">E252+F252</f>
        <v>0</v>
      </c>
      <c r="H252" s="178">
        <f t="shared" ref="H252" si="202">TRUNC(D252*E252,2)</f>
        <v>0</v>
      </c>
      <c r="I252" s="178">
        <f t="shared" ref="I252" si="203">J252-H252</f>
        <v>0</v>
      </c>
      <c r="J252" s="187">
        <f t="shared" ref="J252" si="204">TRUNC(D252*G252,2)</f>
        <v>0</v>
      </c>
      <c r="K252" s="23"/>
    </row>
    <row r="253" spans="1:11" s="10" customFormat="1" ht="8.4" x14ac:dyDescent="0.15">
      <c r="A253" s="225" t="s">
        <v>518</v>
      </c>
      <c r="B253" s="194" t="s">
        <v>519</v>
      </c>
      <c r="C253" s="177"/>
      <c r="D253" s="178"/>
      <c r="E253" s="178"/>
      <c r="F253" s="178"/>
      <c r="G253" s="178"/>
      <c r="H253" s="178"/>
      <c r="I253" s="178"/>
      <c r="J253" s="187"/>
      <c r="K253" s="23"/>
    </row>
    <row r="254" spans="1:11" s="10" customFormat="1" ht="8.4" x14ac:dyDescent="0.15">
      <c r="A254" s="223" t="s">
        <v>520</v>
      </c>
      <c r="B254" s="195" t="s">
        <v>521</v>
      </c>
      <c r="C254" s="177" t="s">
        <v>522</v>
      </c>
      <c r="D254" s="196">
        <v>150</v>
      </c>
      <c r="E254" s="178">
        <v>0</v>
      </c>
      <c r="F254" s="178">
        <v>0</v>
      </c>
      <c r="G254" s="178">
        <f t="shared" ref="G254:G255" si="205">E254+F254</f>
        <v>0</v>
      </c>
      <c r="H254" s="178">
        <f t="shared" ref="H254:H255" si="206">TRUNC(D254*E254,2)</f>
        <v>0</v>
      </c>
      <c r="I254" s="178">
        <f t="shared" ref="I254:I255" si="207">J254-H254</f>
        <v>0</v>
      </c>
      <c r="J254" s="187">
        <f t="shared" ref="J254:J255" si="208">TRUNC(D254*G254,2)</f>
        <v>0</v>
      </c>
      <c r="K254" s="23"/>
    </row>
    <row r="255" spans="1:11" s="10" customFormat="1" ht="8.4" x14ac:dyDescent="0.15">
      <c r="A255" s="223" t="s">
        <v>523</v>
      </c>
      <c r="B255" s="195" t="s">
        <v>524</v>
      </c>
      <c r="C255" s="177" t="s">
        <v>522</v>
      </c>
      <c r="D255" s="196">
        <v>140</v>
      </c>
      <c r="E255" s="178">
        <v>0</v>
      </c>
      <c r="F255" s="178">
        <v>0</v>
      </c>
      <c r="G255" s="178">
        <f t="shared" si="205"/>
        <v>0</v>
      </c>
      <c r="H255" s="178">
        <f t="shared" si="206"/>
        <v>0</v>
      </c>
      <c r="I255" s="178">
        <f t="shared" si="207"/>
        <v>0</v>
      </c>
      <c r="J255" s="187">
        <f t="shared" si="208"/>
        <v>0</v>
      </c>
      <c r="K255" s="23"/>
    </row>
    <row r="256" spans="1:11" s="10" customFormat="1" ht="8.4" x14ac:dyDescent="0.15">
      <c r="A256" s="225" t="s">
        <v>525</v>
      </c>
      <c r="B256" s="194" t="s">
        <v>526</v>
      </c>
      <c r="C256" s="177"/>
      <c r="D256" s="178"/>
      <c r="E256" s="178"/>
      <c r="F256" s="178"/>
      <c r="G256" s="178"/>
      <c r="H256" s="178"/>
      <c r="I256" s="178"/>
      <c r="J256" s="187"/>
      <c r="K256" s="23"/>
    </row>
    <row r="257" spans="1:11" s="10" customFormat="1" ht="67.2" x14ac:dyDescent="0.15">
      <c r="A257" s="223" t="s">
        <v>527</v>
      </c>
      <c r="B257" s="195" t="s">
        <v>528</v>
      </c>
      <c r="C257" s="177" t="s">
        <v>98</v>
      </c>
      <c r="D257" s="196">
        <v>1</v>
      </c>
      <c r="E257" s="178">
        <v>0</v>
      </c>
      <c r="F257" s="178">
        <v>0</v>
      </c>
      <c r="G257" s="178">
        <f t="shared" ref="G257:G264" si="209">E257+F257</f>
        <v>0</v>
      </c>
      <c r="H257" s="178">
        <f t="shared" ref="H257:H264" si="210">TRUNC(D257*E257,2)</f>
        <v>0</v>
      </c>
      <c r="I257" s="178">
        <f t="shared" ref="I257:I264" si="211">J257-H257</f>
        <v>0</v>
      </c>
      <c r="J257" s="187">
        <f t="shared" ref="J257:J264" si="212">TRUNC(D257*G257,2)</f>
        <v>0</v>
      </c>
      <c r="K257" s="23"/>
    </row>
    <row r="258" spans="1:11" s="10" customFormat="1" ht="16.8" x14ac:dyDescent="0.15">
      <c r="A258" s="223" t="s">
        <v>529</v>
      </c>
      <c r="B258" s="195" t="s">
        <v>530</v>
      </c>
      <c r="C258" s="177" t="s">
        <v>100</v>
      </c>
      <c r="D258" s="196">
        <v>17</v>
      </c>
      <c r="E258" s="178">
        <v>0</v>
      </c>
      <c r="F258" s="178">
        <v>0</v>
      </c>
      <c r="G258" s="178">
        <f t="shared" si="209"/>
        <v>0</v>
      </c>
      <c r="H258" s="178">
        <f t="shared" si="210"/>
        <v>0</v>
      </c>
      <c r="I258" s="178">
        <f t="shared" si="211"/>
        <v>0</v>
      </c>
      <c r="J258" s="187">
        <f t="shared" si="212"/>
        <v>0</v>
      </c>
      <c r="K258" s="23"/>
    </row>
    <row r="259" spans="1:11" s="10" customFormat="1" ht="42" x14ac:dyDescent="0.15">
      <c r="A259" s="223" t="s">
        <v>531</v>
      </c>
      <c r="B259" s="195" t="s">
        <v>532</v>
      </c>
      <c r="C259" s="177" t="s">
        <v>100</v>
      </c>
      <c r="D259" s="196">
        <v>50</v>
      </c>
      <c r="E259" s="178">
        <v>0</v>
      </c>
      <c r="F259" s="178">
        <v>0</v>
      </c>
      <c r="G259" s="178">
        <f t="shared" si="209"/>
        <v>0</v>
      </c>
      <c r="H259" s="178">
        <f t="shared" si="210"/>
        <v>0</v>
      </c>
      <c r="I259" s="178">
        <f t="shared" si="211"/>
        <v>0</v>
      </c>
      <c r="J259" s="187">
        <f t="shared" si="212"/>
        <v>0</v>
      </c>
      <c r="K259" s="23"/>
    </row>
    <row r="260" spans="1:11" s="10" customFormat="1" ht="33.6" x14ac:dyDescent="0.15">
      <c r="A260" s="223" t="s">
        <v>533</v>
      </c>
      <c r="B260" s="195" t="s">
        <v>534</v>
      </c>
      <c r="C260" s="177" t="s">
        <v>98</v>
      </c>
      <c r="D260" s="196">
        <v>2</v>
      </c>
      <c r="E260" s="178">
        <v>0</v>
      </c>
      <c r="F260" s="178">
        <v>0</v>
      </c>
      <c r="G260" s="178">
        <f t="shared" si="209"/>
        <v>0</v>
      </c>
      <c r="H260" s="178">
        <f t="shared" si="210"/>
        <v>0</v>
      </c>
      <c r="I260" s="178">
        <f t="shared" si="211"/>
        <v>0</v>
      </c>
      <c r="J260" s="187">
        <f t="shared" si="212"/>
        <v>0</v>
      </c>
      <c r="K260" s="23"/>
    </row>
    <row r="261" spans="1:11" s="10" customFormat="1" ht="8.4" x14ac:dyDescent="0.15">
      <c r="A261" s="223" t="s">
        <v>535</v>
      </c>
      <c r="B261" s="195" t="s">
        <v>536</v>
      </c>
      <c r="C261" s="177" t="s">
        <v>98</v>
      </c>
      <c r="D261" s="196">
        <v>2</v>
      </c>
      <c r="E261" s="178">
        <v>0</v>
      </c>
      <c r="F261" s="178">
        <v>0</v>
      </c>
      <c r="G261" s="178">
        <f t="shared" si="209"/>
        <v>0</v>
      </c>
      <c r="H261" s="178">
        <f t="shared" si="210"/>
        <v>0</v>
      </c>
      <c r="I261" s="178">
        <f t="shared" si="211"/>
        <v>0</v>
      </c>
      <c r="J261" s="187">
        <f t="shared" si="212"/>
        <v>0</v>
      </c>
      <c r="K261" s="23"/>
    </row>
    <row r="262" spans="1:11" s="10" customFormat="1" ht="16.8" x14ac:dyDescent="0.15">
      <c r="A262" s="223" t="s">
        <v>537</v>
      </c>
      <c r="B262" s="195" t="s">
        <v>538</v>
      </c>
      <c r="C262" s="177" t="s">
        <v>98</v>
      </c>
      <c r="D262" s="196">
        <v>2</v>
      </c>
      <c r="E262" s="178">
        <v>0</v>
      </c>
      <c r="F262" s="178">
        <v>0</v>
      </c>
      <c r="G262" s="178">
        <f t="shared" si="209"/>
        <v>0</v>
      </c>
      <c r="H262" s="178">
        <f t="shared" si="210"/>
        <v>0</v>
      </c>
      <c r="I262" s="178">
        <f t="shared" si="211"/>
        <v>0</v>
      </c>
      <c r="J262" s="187">
        <f t="shared" si="212"/>
        <v>0</v>
      </c>
      <c r="K262" s="23"/>
    </row>
    <row r="263" spans="1:11" s="10" customFormat="1" ht="16.8" x14ac:dyDescent="0.15">
      <c r="A263" s="223" t="s">
        <v>539</v>
      </c>
      <c r="B263" s="195" t="s">
        <v>540</v>
      </c>
      <c r="C263" s="177" t="s">
        <v>98</v>
      </c>
      <c r="D263" s="196">
        <v>2</v>
      </c>
      <c r="E263" s="178">
        <v>0</v>
      </c>
      <c r="F263" s="178">
        <v>0</v>
      </c>
      <c r="G263" s="178">
        <f t="shared" si="209"/>
        <v>0</v>
      </c>
      <c r="H263" s="178">
        <f t="shared" si="210"/>
        <v>0</v>
      </c>
      <c r="I263" s="178">
        <f t="shared" si="211"/>
        <v>0</v>
      </c>
      <c r="J263" s="187">
        <f t="shared" si="212"/>
        <v>0</v>
      </c>
      <c r="K263" s="23"/>
    </row>
    <row r="264" spans="1:11" s="10" customFormat="1" ht="16.8" x14ac:dyDescent="0.15">
      <c r="A264" s="223" t="s">
        <v>541</v>
      </c>
      <c r="B264" s="195" t="s">
        <v>542</v>
      </c>
      <c r="C264" s="177" t="s">
        <v>98</v>
      </c>
      <c r="D264" s="196">
        <v>2</v>
      </c>
      <c r="E264" s="178">
        <v>0</v>
      </c>
      <c r="F264" s="178">
        <v>0</v>
      </c>
      <c r="G264" s="178">
        <f t="shared" si="209"/>
        <v>0</v>
      </c>
      <c r="H264" s="178">
        <f t="shared" si="210"/>
        <v>0</v>
      </c>
      <c r="I264" s="178">
        <f t="shared" si="211"/>
        <v>0</v>
      </c>
      <c r="J264" s="187">
        <f t="shared" si="212"/>
        <v>0</v>
      </c>
      <c r="K264" s="23"/>
    </row>
    <row r="265" spans="1:11" s="10" customFormat="1" ht="8.4" x14ac:dyDescent="0.15">
      <c r="A265" s="225" t="s">
        <v>543</v>
      </c>
      <c r="B265" s="194" t="s">
        <v>544</v>
      </c>
      <c r="C265" s="177"/>
      <c r="D265" s="178"/>
      <c r="E265" s="178"/>
      <c r="F265" s="178"/>
      <c r="G265" s="178"/>
      <c r="H265" s="178"/>
      <c r="I265" s="178"/>
      <c r="J265" s="187"/>
      <c r="K265" s="23"/>
    </row>
    <row r="266" spans="1:11" s="10" customFormat="1" ht="8.4" x14ac:dyDescent="0.15">
      <c r="A266" s="223" t="s">
        <v>545</v>
      </c>
      <c r="B266" s="195" t="s">
        <v>546</v>
      </c>
      <c r="C266" s="177" t="s">
        <v>522</v>
      </c>
      <c r="D266" s="196">
        <v>1</v>
      </c>
      <c r="E266" s="178">
        <v>0</v>
      </c>
      <c r="F266" s="178">
        <v>0</v>
      </c>
      <c r="G266" s="178">
        <f t="shared" ref="G266:G273" si="213">E266+F266</f>
        <v>0</v>
      </c>
      <c r="H266" s="178">
        <f t="shared" ref="H266:H273" si="214">TRUNC(D266*E266,2)</f>
        <v>0</v>
      </c>
      <c r="I266" s="178">
        <f t="shared" ref="I266:I273" si="215">J266-H266</f>
        <v>0</v>
      </c>
      <c r="J266" s="187">
        <f t="shared" ref="J266:J273" si="216">TRUNC(D266*G266,2)</f>
        <v>0</v>
      </c>
      <c r="K266" s="23"/>
    </row>
    <row r="267" spans="1:11" s="10" customFormat="1" ht="8.4" x14ac:dyDescent="0.15">
      <c r="A267" s="223" t="s">
        <v>547</v>
      </c>
      <c r="B267" s="195" t="s">
        <v>548</v>
      </c>
      <c r="C267" s="177" t="s">
        <v>522</v>
      </c>
      <c r="D267" s="196">
        <v>1</v>
      </c>
      <c r="E267" s="178">
        <v>0</v>
      </c>
      <c r="F267" s="178">
        <v>0</v>
      </c>
      <c r="G267" s="178">
        <f t="shared" si="213"/>
        <v>0</v>
      </c>
      <c r="H267" s="178">
        <f t="shared" si="214"/>
        <v>0</v>
      </c>
      <c r="I267" s="178">
        <f t="shared" si="215"/>
        <v>0</v>
      </c>
      <c r="J267" s="187">
        <f t="shared" si="216"/>
        <v>0</v>
      </c>
      <c r="K267" s="23"/>
    </row>
    <row r="268" spans="1:11" s="10" customFormat="1" ht="25.2" x14ac:dyDescent="0.15">
      <c r="A268" s="223" t="s">
        <v>549</v>
      </c>
      <c r="B268" s="195" t="s">
        <v>550</v>
      </c>
      <c r="C268" s="177" t="s">
        <v>98</v>
      </c>
      <c r="D268" s="196">
        <v>4</v>
      </c>
      <c r="E268" s="178">
        <v>0</v>
      </c>
      <c r="F268" s="178">
        <v>0</v>
      </c>
      <c r="G268" s="178">
        <f t="shared" si="213"/>
        <v>0</v>
      </c>
      <c r="H268" s="178">
        <f t="shared" si="214"/>
        <v>0</v>
      </c>
      <c r="I268" s="178">
        <f t="shared" si="215"/>
        <v>0</v>
      </c>
      <c r="J268" s="187">
        <f t="shared" si="216"/>
        <v>0</v>
      </c>
      <c r="K268" s="23"/>
    </row>
    <row r="269" spans="1:11" s="10" customFormat="1" ht="25.2" x14ac:dyDescent="0.15">
      <c r="A269" s="223" t="s">
        <v>551</v>
      </c>
      <c r="B269" s="195" t="s">
        <v>552</v>
      </c>
      <c r="C269" s="177" t="s">
        <v>98</v>
      </c>
      <c r="D269" s="196">
        <v>5</v>
      </c>
      <c r="E269" s="178">
        <v>0</v>
      </c>
      <c r="F269" s="178">
        <v>0</v>
      </c>
      <c r="G269" s="178">
        <f t="shared" si="213"/>
        <v>0</v>
      </c>
      <c r="H269" s="178">
        <f t="shared" si="214"/>
        <v>0</v>
      </c>
      <c r="I269" s="178">
        <f t="shared" si="215"/>
        <v>0</v>
      </c>
      <c r="J269" s="187">
        <f t="shared" si="216"/>
        <v>0</v>
      </c>
      <c r="K269" s="23"/>
    </row>
    <row r="270" spans="1:11" s="10" customFormat="1" ht="42" x14ac:dyDescent="0.15">
      <c r="A270" s="223" t="s">
        <v>553</v>
      </c>
      <c r="B270" s="195" t="s">
        <v>554</v>
      </c>
      <c r="C270" s="177" t="s">
        <v>99</v>
      </c>
      <c r="D270" s="196">
        <v>8</v>
      </c>
      <c r="E270" s="178">
        <v>0</v>
      </c>
      <c r="F270" s="178">
        <v>0</v>
      </c>
      <c r="G270" s="178">
        <f t="shared" si="213"/>
        <v>0</v>
      </c>
      <c r="H270" s="178">
        <f t="shared" si="214"/>
        <v>0</v>
      </c>
      <c r="I270" s="178">
        <f t="shared" si="215"/>
        <v>0</v>
      </c>
      <c r="J270" s="187">
        <f t="shared" si="216"/>
        <v>0</v>
      </c>
      <c r="K270" s="23"/>
    </row>
    <row r="271" spans="1:11" s="10" customFormat="1" ht="67.2" x14ac:dyDescent="0.15">
      <c r="A271" s="223" t="s">
        <v>555</v>
      </c>
      <c r="B271" s="195" t="s">
        <v>556</v>
      </c>
      <c r="C271" s="177" t="s">
        <v>99</v>
      </c>
      <c r="D271" s="196">
        <v>4</v>
      </c>
      <c r="E271" s="178">
        <v>0</v>
      </c>
      <c r="F271" s="178">
        <v>0</v>
      </c>
      <c r="G271" s="178">
        <f t="shared" si="213"/>
        <v>0</v>
      </c>
      <c r="H271" s="178">
        <f t="shared" si="214"/>
        <v>0</v>
      </c>
      <c r="I271" s="178">
        <f t="shared" si="215"/>
        <v>0</v>
      </c>
      <c r="J271" s="187">
        <f t="shared" si="216"/>
        <v>0</v>
      </c>
      <c r="K271" s="23"/>
    </row>
    <row r="272" spans="1:11" s="10" customFormat="1" ht="16.8" x14ac:dyDescent="0.15">
      <c r="A272" s="223" t="s">
        <v>557</v>
      </c>
      <c r="B272" s="195" t="s">
        <v>558</v>
      </c>
      <c r="C272" s="177" t="s">
        <v>98</v>
      </c>
      <c r="D272" s="196">
        <v>1</v>
      </c>
      <c r="E272" s="178">
        <v>0</v>
      </c>
      <c r="F272" s="178">
        <v>0</v>
      </c>
      <c r="G272" s="178">
        <f t="shared" si="213"/>
        <v>0</v>
      </c>
      <c r="H272" s="178">
        <f t="shared" si="214"/>
        <v>0</v>
      </c>
      <c r="I272" s="178">
        <f t="shared" si="215"/>
        <v>0</v>
      </c>
      <c r="J272" s="187">
        <f t="shared" si="216"/>
        <v>0</v>
      </c>
      <c r="K272" s="23"/>
    </row>
    <row r="273" spans="1:11" s="10" customFormat="1" ht="67.2" x14ac:dyDescent="0.15">
      <c r="A273" s="223" t="s">
        <v>559</v>
      </c>
      <c r="B273" s="195" t="s">
        <v>560</v>
      </c>
      <c r="C273" s="177" t="s">
        <v>561</v>
      </c>
      <c r="D273" s="196">
        <v>1</v>
      </c>
      <c r="E273" s="178">
        <v>0</v>
      </c>
      <c r="F273" s="178">
        <v>0</v>
      </c>
      <c r="G273" s="178">
        <f t="shared" si="213"/>
        <v>0</v>
      </c>
      <c r="H273" s="178">
        <f t="shared" si="214"/>
        <v>0</v>
      </c>
      <c r="I273" s="178">
        <f t="shared" si="215"/>
        <v>0</v>
      </c>
      <c r="J273" s="187">
        <f t="shared" si="216"/>
        <v>0</v>
      </c>
      <c r="K273" s="23"/>
    </row>
    <row r="274" spans="1:11" s="10" customFormat="1" ht="8.4" x14ac:dyDescent="0.15">
      <c r="A274" s="225" t="s">
        <v>562</v>
      </c>
      <c r="B274" s="194" t="s">
        <v>563</v>
      </c>
      <c r="C274" s="177"/>
      <c r="D274" s="178"/>
      <c r="E274" s="178"/>
      <c r="F274" s="178"/>
      <c r="G274" s="178"/>
      <c r="H274" s="178"/>
      <c r="I274" s="178"/>
      <c r="J274" s="187"/>
      <c r="K274" s="23"/>
    </row>
    <row r="275" spans="1:11" s="10" customFormat="1" ht="33.6" x14ac:dyDescent="0.15">
      <c r="A275" s="223" t="s">
        <v>564</v>
      </c>
      <c r="B275" s="195" t="s">
        <v>565</v>
      </c>
      <c r="C275" s="177" t="s">
        <v>98</v>
      </c>
      <c r="D275" s="196">
        <v>1</v>
      </c>
      <c r="E275" s="178">
        <v>0</v>
      </c>
      <c r="F275" s="178">
        <v>0</v>
      </c>
      <c r="G275" s="178">
        <f t="shared" ref="G275:G278" si="217">E275+F275</f>
        <v>0</v>
      </c>
      <c r="H275" s="178">
        <f t="shared" ref="H275:H278" si="218">TRUNC(D275*E275,2)</f>
        <v>0</v>
      </c>
      <c r="I275" s="178">
        <f t="shared" ref="I275:I278" si="219">J275-H275</f>
        <v>0</v>
      </c>
      <c r="J275" s="187">
        <f t="shared" ref="J275:J278" si="220">TRUNC(D275*G275,2)</f>
        <v>0</v>
      </c>
      <c r="K275" s="23"/>
    </row>
    <row r="276" spans="1:11" s="10" customFormat="1" ht="33.6" x14ac:dyDescent="0.15">
      <c r="A276" s="223" t="s">
        <v>566</v>
      </c>
      <c r="B276" s="195" t="s">
        <v>567</v>
      </c>
      <c r="C276" s="177" t="s">
        <v>98</v>
      </c>
      <c r="D276" s="196">
        <v>6</v>
      </c>
      <c r="E276" s="178">
        <v>0</v>
      </c>
      <c r="F276" s="178">
        <v>0</v>
      </c>
      <c r="G276" s="178">
        <f t="shared" si="217"/>
        <v>0</v>
      </c>
      <c r="H276" s="178">
        <f t="shared" si="218"/>
        <v>0</v>
      </c>
      <c r="I276" s="178">
        <f t="shared" si="219"/>
        <v>0</v>
      </c>
      <c r="J276" s="187">
        <f t="shared" si="220"/>
        <v>0</v>
      </c>
      <c r="K276" s="23"/>
    </row>
    <row r="277" spans="1:11" s="10" customFormat="1" ht="8.4" x14ac:dyDescent="0.15">
      <c r="A277" s="223" t="s">
        <v>568</v>
      </c>
      <c r="B277" s="195" t="s">
        <v>569</v>
      </c>
      <c r="C277" s="177" t="s">
        <v>98</v>
      </c>
      <c r="D277" s="196">
        <v>1</v>
      </c>
      <c r="E277" s="178">
        <v>0</v>
      </c>
      <c r="F277" s="178">
        <v>0</v>
      </c>
      <c r="G277" s="178">
        <f t="shared" si="217"/>
        <v>0</v>
      </c>
      <c r="H277" s="178">
        <f t="shared" si="218"/>
        <v>0</v>
      </c>
      <c r="I277" s="178">
        <f t="shared" si="219"/>
        <v>0</v>
      </c>
      <c r="J277" s="187">
        <f t="shared" si="220"/>
        <v>0</v>
      </c>
      <c r="K277" s="23"/>
    </row>
    <row r="278" spans="1:11" s="10" customFormat="1" ht="25.2" x14ac:dyDescent="0.15">
      <c r="A278" s="223" t="s">
        <v>570</v>
      </c>
      <c r="B278" s="195" t="s">
        <v>571</v>
      </c>
      <c r="C278" s="177" t="s">
        <v>98</v>
      </c>
      <c r="D278" s="196">
        <v>1</v>
      </c>
      <c r="E278" s="178">
        <v>0</v>
      </c>
      <c r="F278" s="178">
        <v>0</v>
      </c>
      <c r="G278" s="178">
        <f t="shared" si="217"/>
        <v>0</v>
      </c>
      <c r="H278" s="178">
        <f t="shared" si="218"/>
        <v>0</v>
      </c>
      <c r="I278" s="178">
        <f t="shared" si="219"/>
        <v>0</v>
      </c>
      <c r="J278" s="187">
        <f t="shared" si="220"/>
        <v>0</v>
      </c>
      <c r="K278" s="23"/>
    </row>
    <row r="279" spans="1:11" s="10" customFormat="1" ht="8.4" x14ac:dyDescent="0.15">
      <c r="A279" s="223"/>
      <c r="B279" s="197" t="s">
        <v>15</v>
      </c>
      <c r="C279" s="177"/>
      <c r="D279" s="178"/>
      <c r="E279" s="178"/>
      <c r="F279" s="178"/>
      <c r="G279" s="178"/>
      <c r="H279" s="198">
        <f>SUM(H241:H278)</f>
        <v>0</v>
      </c>
      <c r="I279" s="198">
        <f>SUM(I241:I278)</f>
        <v>0</v>
      </c>
      <c r="J279" s="199"/>
      <c r="K279" s="23"/>
    </row>
    <row r="280" spans="1:11" s="10" customFormat="1" ht="8.4" x14ac:dyDescent="0.15">
      <c r="A280" s="314"/>
      <c r="B280" s="32"/>
      <c r="C280" s="200"/>
      <c r="D280" s="201"/>
      <c r="E280" s="201"/>
      <c r="F280" s="201"/>
      <c r="G280" s="201"/>
      <c r="H280" s="201"/>
      <c r="I280" s="202">
        <f>H279+I279</f>
        <v>0</v>
      </c>
      <c r="J280" s="203"/>
      <c r="K280" s="23"/>
    </row>
    <row r="281" spans="1:11" s="10" customFormat="1" ht="8.4" x14ac:dyDescent="0.15">
      <c r="A281" s="315" t="s">
        <v>572</v>
      </c>
      <c r="B281" s="272" t="s">
        <v>573</v>
      </c>
      <c r="C281" s="177"/>
      <c r="D281" s="178"/>
      <c r="E281" s="178"/>
      <c r="F281" s="178"/>
      <c r="G281" s="178"/>
      <c r="H281" s="178"/>
      <c r="I281" s="178"/>
      <c r="J281" s="187"/>
      <c r="K281" s="23"/>
    </row>
    <row r="282" spans="1:11" s="10" customFormat="1" ht="8.4" x14ac:dyDescent="0.15">
      <c r="A282" s="225" t="s">
        <v>574</v>
      </c>
      <c r="B282" s="194" t="s">
        <v>133</v>
      </c>
      <c r="C282" s="177"/>
      <c r="D282" s="178"/>
      <c r="E282" s="178"/>
      <c r="F282" s="178"/>
      <c r="G282" s="178"/>
      <c r="H282" s="178"/>
      <c r="I282" s="178"/>
      <c r="J282" s="187"/>
      <c r="K282" s="23"/>
    </row>
    <row r="283" spans="1:11" s="10" customFormat="1" ht="8.4" x14ac:dyDescent="0.15">
      <c r="A283" s="223" t="s">
        <v>575</v>
      </c>
      <c r="B283" s="195" t="s">
        <v>576</v>
      </c>
      <c r="C283" s="177" t="s">
        <v>126</v>
      </c>
      <c r="D283" s="196">
        <v>516.16</v>
      </c>
      <c r="E283" s="178">
        <v>0</v>
      </c>
      <c r="F283" s="178">
        <v>0</v>
      </c>
      <c r="G283" s="178">
        <f t="shared" ref="G283:G293" si="221">E283+F283</f>
        <v>0</v>
      </c>
      <c r="H283" s="178">
        <f t="shared" ref="H283:H293" si="222">TRUNC(D283*E283,2)</f>
        <v>0</v>
      </c>
      <c r="I283" s="178">
        <f t="shared" ref="I283:I293" si="223">J283-H283</f>
        <v>0</v>
      </c>
      <c r="J283" s="187">
        <f t="shared" ref="J283:J293" si="224">TRUNC(D283*G283,2)</f>
        <v>0</v>
      </c>
      <c r="K283" s="23"/>
    </row>
    <row r="284" spans="1:11" s="10" customFormat="1" ht="8.4" x14ac:dyDescent="0.15">
      <c r="A284" s="223" t="s">
        <v>577</v>
      </c>
      <c r="B284" s="195" t="s">
        <v>135</v>
      </c>
      <c r="C284" s="177" t="s">
        <v>126</v>
      </c>
      <c r="D284" s="196">
        <v>516.16</v>
      </c>
      <c r="E284" s="178">
        <v>0</v>
      </c>
      <c r="F284" s="178">
        <v>0</v>
      </c>
      <c r="G284" s="178">
        <f t="shared" si="221"/>
        <v>0</v>
      </c>
      <c r="H284" s="178">
        <f t="shared" si="222"/>
        <v>0</v>
      </c>
      <c r="I284" s="178">
        <f t="shared" si="223"/>
        <v>0</v>
      </c>
      <c r="J284" s="187">
        <f t="shared" si="224"/>
        <v>0</v>
      </c>
      <c r="K284" s="23"/>
    </row>
    <row r="285" spans="1:11" s="10" customFormat="1" ht="16.8" x14ac:dyDescent="0.15">
      <c r="A285" s="223" t="s">
        <v>578</v>
      </c>
      <c r="B285" s="195" t="s">
        <v>579</v>
      </c>
      <c r="C285" s="177" t="s">
        <v>126</v>
      </c>
      <c r="D285" s="196">
        <v>4.0105000000000004</v>
      </c>
      <c r="E285" s="178">
        <v>0</v>
      </c>
      <c r="F285" s="178">
        <v>0</v>
      </c>
      <c r="G285" s="178">
        <f t="shared" si="221"/>
        <v>0</v>
      </c>
      <c r="H285" s="178">
        <f t="shared" si="222"/>
        <v>0</v>
      </c>
      <c r="I285" s="178">
        <f t="shared" si="223"/>
        <v>0</v>
      </c>
      <c r="J285" s="187">
        <f t="shared" si="224"/>
        <v>0</v>
      </c>
      <c r="K285" s="23"/>
    </row>
    <row r="286" spans="1:11" s="10" customFormat="1" ht="16.8" x14ac:dyDescent="0.15">
      <c r="A286" s="223" t="s">
        <v>580</v>
      </c>
      <c r="B286" s="195" t="s">
        <v>137</v>
      </c>
      <c r="C286" s="177" t="s">
        <v>126</v>
      </c>
      <c r="D286" s="196">
        <v>759.7</v>
      </c>
      <c r="E286" s="178">
        <v>0</v>
      </c>
      <c r="F286" s="178">
        <v>0</v>
      </c>
      <c r="G286" s="178">
        <f t="shared" si="221"/>
        <v>0</v>
      </c>
      <c r="H286" s="178">
        <f t="shared" si="222"/>
        <v>0</v>
      </c>
      <c r="I286" s="178">
        <f t="shared" si="223"/>
        <v>0</v>
      </c>
      <c r="J286" s="187">
        <f t="shared" si="224"/>
        <v>0</v>
      </c>
      <c r="K286" s="23"/>
    </row>
    <row r="287" spans="1:11" s="10" customFormat="1" ht="16.8" x14ac:dyDescent="0.15">
      <c r="A287" s="223" t="s">
        <v>581</v>
      </c>
      <c r="B287" s="195" t="s">
        <v>141</v>
      </c>
      <c r="C287" s="177" t="s">
        <v>126</v>
      </c>
      <c r="D287" s="196">
        <v>54.33</v>
      </c>
      <c r="E287" s="178">
        <v>0</v>
      </c>
      <c r="F287" s="178">
        <v>0</v>
      </c>
      <c r="G287" s="178">
        <f t="shared" si="221"/>
        <v>0</v>
      </c>
      <c r="H287" s="178">
        <f t="shared" si="222"/>
        <v>0</v>
      </c>
      <c r="I287" s="178">
        <f t="shared" si="223"/>
        <v>0</v>
      </c>
      <c r="J287" s="187">
        <f t="shared" si="224"/>
        <v>0</v>
      </c>
      <c r="K287" s="23"/>
    </row>
    <row r="288" spans="1:11" s="10" customFormat="1" ht="16.8" x14ac:dyDescent="0.15">
      <c r="A288" s="223" t="s">
        <v>582</v>
      </c>
      <c r="B288" s="195" t="s">
        <v>583</v>
      </c>
      <c r="C288" s="177" t="s">
        <v>126</v>
      </c>
      <c r="D288" s="196">
        <v>3.17</v>
      </c>
      <c r="E288" s="178">
        <v>0</v>
      </c>
      <c r="F288" s="178">
        <v>0</v>
      </c>
      <c r="G288" s="178">
        <f t="shared" si="221"/>
        <v>0</v>
      </c>
      <c r="H288" s="178">
        <f t="shared" si="222"/>
        <v>0</v>
      </c>
      <c r="I288" s="178">
        <f t="shared" si="223"/>
        <v>0</v>
      </c>
      <c r="J288" s="187">
        <f t="shared" si="224"/>
        <v>0</v>
      </c>
      <c r="K288" s="23"/>
    </row>
    <row r="289" spans="1:11" s="10" customFormat="1" ht="16.8" x14ac:dyDescent="0.15">
      <c r="A289" s="223" t="s">
        <v>584</v>
      </c>
      <c r="B289" s="195" t="s">
        <v>585</v>
      </c>
      <c r="C289" s="177" t="s">
        <v>126</v>
      </c>
      <c r="D289" s="196">
        <v>229.37</v>
      </c>
      <c r="E289" s="178">
        <v>0</v>
      </c>
      <c r="F289" s="178">
        <v>0</v>
      </c>
      <c r="G289" s="178">
        <f t="shared" si="221"/>
        <v>0</v>
      </c>
      <c r="H289" s="178">
        <f t="shared" si="222"/>
        <v>0</v>
      </c>
      <c r="I289" s="178">
        <f t="shared" si="223"/>
        <v>0</v>
      </c>
      <c r="J289" s="187">
        <f t="shared" si="224"/>
        <v>0</v>
      </c>
      <c r="K289" s="23"/>
    </row>
    <row r="290" spans="1:11" s="10" customFormat="1" ht="16.8" x14ac:dyDescent="0.15">
      <c r="A290" s="223" t="s">
        <v>586</v>
      </c>
      <c r="B290" s="195" t="s">
        <v>139</v>
      </c>
      <c r="C290" s="177" t="s">
        <v>100</v>
      </c>
      <c r="D290" s="196">
        <v>39.17</v>
      </c>
      <c r="E290" s="178">
        <v>0</v>
      </c>
      <c r="F290" s="178">
        <v>0</v>
      </c>
      <c r="G290" s="178">
        <f t="shared" si="221"/>
        <v>0</v>
      </c>
      <c r="H290" s="178">
        <f t="shared" si="222"/>
        <v>0</v>
      </c>
      <c r="I290" s="178">
        <f t="shared" si="223"/>
        <v>0</v>
      </c>
      <c r="J290" s="187">
        <f t="shared" si="224"/>
        <v>0</v>
      </c>
      <c r="K290" s="23"/>
    </row>
    <row r="291" spans="1:11" s="10" customFormat="1" ht="8.4" x14ac:dyDescent="0.15">
      <c r="A291" s="223" t="s">
        <v>587</v>
      </c>
      <c r="B291" s="195" t="s">
        <v>588</v>
      </c>
      <c r="C291" s="177" t="s">
        <v>100</v>
      </c>
      <c r="D291" s="196">
        <v>24.21</v>
      </c>
      <c r="E291" s="178">
        <v>0</v>
      </c>
      <c r="F291" s="178">
        <v>0</v>
      </c>
      <c r="G291" s="178">
        <f t="shared" si="221"/>
        <v>0</v>
      </c>
      <c r="H291" s="178">
        <f t="shared" si="222"/>
        <v>0</v>
      </c>
      <c r="I291" s="178">
        <f t="shared" si="223"/>
        <v>0</v>
      </c>
      <c r="J291" s="187">
        <f t="shared" si="224"/>
        <v>0</v>
      </c>
      <c r="K291" s="23"/>
    </row>
    <row r="292" spans="1:11" s="10" customFormat="1" ht="8.4" x14ac:dyDescent="0.15">
      <c r="A292" s="223" t="s">
        <v>589</v>
      </c>
      <c r="B292" s="195" t="s">
        <v>590</v>
      </c>
      <c r="C292" s="177" t="s">
        <v>98</v>
      </c>
      <c r="D292" s="196">
        <v>1</v>
      </c>
      <c r="E292" s="178">
        <v>0</v>
      </c>
      <c r="F292" s="178">
        <v>0</v>
      </c>
      <c r="G292" s="178">
        <f t="shared" si="221"/>
        <v>0</v>
      </c>
      <c r="H292" s="178">
        <f t="shared" si="222"/>
        <v>0</v>
      </c>
      <c r="I292" s="178">
        <f t="shared" si="223"/>
        <v>0</v>
      </c>
      <c r="J292" s="187">
        <f t="shared" si="224"/>
        <v>0</v>
      </c>
      <c r="K292" s="23"/>
    </row>
    <row r="293" spans="1:11" s="10" customFormat="1" ht="25.2" x14ac:dyDescent="0.15">
      <c r="A293" s="223" t="s">
        <v>591</v>
      </c>
      <c r="B293" s="195" t="str">
        <f>UPPER("Remoção de entulho, inclusive o transporte e descarga em caçambas de aço - em unidades de, até, 5m³")</f>
        <v>REMOÇÃO DE ENTULHO, INCLUSIVE O TRANSPORTE E DESCARGA EM CAÇAMBAS DE AÇO - EM UNIDADES DE, ATÉ, 5M³</v>
      </c>
      <c r="C293" s="177" t="s">
        <v>98</v>
      </c>
      <c r="D293" s="196">
        <v>19</v>
      </c>
      <c r="E293" s="178">
        <v>0</v>
      </c>
      <c r="F293" s="178">
        <v>0</v>
      </c>
      <c r="G293" s="178">
        <f t="shared" si="221"/>
        <v>0</v>
      </c>
      <c r="H293" s="178">
        <f t="shared" si="222"/>
        <v>0</v>
      </c>
      <c r="I293" s="178">
        <f t="shared" si="223"/>
        <v>0</v>
      </c>
      <c r="J293" s="187">
        <f t="shared" si="224"/>
        <v>0</v>
      </c>
      <c r="K293" s="23"/>
    </row>
    <row r="294" spans="1:11" s="10" customFormat="1" ht="8.4" x14ac:dyDescent="0.15">
      <c r="A294" s="223"/>
      <c r="B294" s="197" t="s">
        <v>15</v>
      </c>
      <c r="C294" s="177"/>
      <c r="D294" s="178"/>
      <c r="E294" s="178"/>
      <c r="F294" s="178"/>
      <c r="G294" s="178"/>
      <c r="H294" s="198">
        <f>SUM(H283:H293)</f>
        <v>0</v>
      </c>
      <c r="I294" s="198">
        <f>SUM(I283:I293)</f>
        <v>0</v>
      </c>
      <c r="J294" s="199"/>
      <c r="K294" s="23"/>
    </row>
    <row r="295" spans="1:11" s="10" customFormat="1" ht="8.4" x14ac:dyDescent="0.15">
      <c r="A295" s="314"/>
      <c r="B295" s="32"/>
      <c r="C295" s="200"/>
      <c r="D295" s="201"/>
      <c r="E295" s="201"/>
      <c r="F295" s="201"/>
      <c r="G295" s="201"/>
      <c r="H295" s="201"/>
      <c r="I295" s="202">
        <f>H294+I294</f>
        <v>0</v>
      </c>
      <c r="J295" s="203"/>
      <c r="K295" s="23"/>
    </row>
    <row r="296" spans="1:11" s="10" customFormat="1" ht="8.4" x14ac:dyDescent="0.15">
      <c r="A296" s="225" t="s">
        <v>592</v>
      </c>
      <c r="B296" s="194" t="s">
        <v>157</v>
      </c>
      <c r="C296" s="177"/>
      <c r="D296" s="178"/>
      <c r="E296" s="178"/>
      <c r="F296" s="178"/>
      <c r="G296" s="178"/>
      <c r="H296" s="178"/>
      <c r="I296" s="178"/>
      <c r="J296" s="187"/>
      <c r="K296" s="23"/>
    </row>
    <row r="297" spans="1:11" s="10" customFormat="1" ht="8.4" x14ac:dyDescent="0.15">
      <c r="A297" s="225" t="s">
        <v>593</v>
      </c>
      <c r="B297" s="194" t="s">
        <v>159</v>
      </c>
      <c r="C297" s="177"/>
      <c r="D297" s="178"/>
      <c r="E297" s="178"/>
      <c r="F297" s="178"/>
      <c r="G297" s="178"/>
      <c r="H297" s="178"/>
      <c r="I297" s="178"/>
      <c r="J297" s="187"/>
      <c r="K297" s="23"/>
    </row>
    <row r="298" spans="1:11" s="10" customFormat="1" ht="33.6" x14ac:dyDescent="0.15">
      <c r="A298" s="223" t="s">
        <v>594</v>
      </c>
      <c r="B298" s="195" t="s">
        <v>161</v>
      </c>
      <c r="C298" s="177" t="s">
        <v>126</v>
      </c>
      <c r="D298" s="196">
        <v>36.29</v>
      </c>
      <c r="E298" s="178">
        <v>0</v>
      </c>
      <c r="F298" s="178">
        <v>0</v>
      </c>
      <c r="G298" s="178">
        <f t="shared" ref="G298:G299" si="225">E298+F298</f>
        <v>0</v>
      </c>
      <c r="H298" s="178">
        <f t="shared" ref="H298:H299" si="226">TRUNC(D298*E298,2)</f>
        <v>0</v>
      </c>
      <c r="I298" s="178">
        <f t="shared" ref="I298:I299" si="227">J298-H298</f>
        <v>0</v>
      </c>
      <c r="J298" s="187">
        <f t="shared" ref="J298:J299" si="228">TRUNC(D298*G298,2)</f>
        <v>0</v>
      </c>
      <c r="K298" s="23"/>
    </row>
    <row r="299" spans="1:11" s="10" customFormat="1" ht="16.8" x14ac:dyDescent="0.15">
      <c r="A299" s="223" t="s">
        <v>595</v>
      </c>
      <c r="B299" s="195" t="s">
        <v>596</v>
      </c>
      <c r="C299" s="177" t="s">
        <v>100</v>
      </c>
      <c r="D299" s="196">
        <v>11</v>
      </c>
      <c r="E299" s="178">
        <v>0</v>
      </c>
      <c r="F299" s="178">
        <v>0</v>
      </c>
      <c r="G299" s="178">
        <f t="shared" si="225"/>
        <v>0</v>
      </c>
      <c r="H299" s="178">
        <f t="shared" si="226"/>
        <v>0</v>
      </c>
      <c r="I299" s="178">
        <f t="shared" si="227"/>
        <v>0</v>
      </c>
      <c r="J299" s="187">
        <f t="shared" si="228"/>
        <v>0</v>
      </c>
      <c r="K299" s="23"/>
    </row>
    <row r="300" spans="1:11" s="10" customFormat="1" ht="8.4" x14ac:dyDescent="0.15">
      <c r="A300" s="225" t="s">
        <v>597</v>
      </c>
      <c r="B300" s="194" t="s">
        <v>163</v>
      </c>
      <c r="C300" s="177"/>
      <c r="D300" s="178"/>
      <c r="E300" s="178">
        <v>0</v>
      </c>
      <c r="F300" s="178">
        <v>0</v>
      </c>
      <c r="G300" s="178"/>
      <c r="H300" s="178"/>
      <c r="I300" s="178"/>
      <c r="J300" s="187"/>
      <c r="K300" s="23"/>
    </row>
    <row r="301" spans="1:11" s="10" customFormat="1" ht="33.6" x14ac:dyDescent="0.15">
      <c r="A301" s="223" t="s">
        <v>598</v>
      </c>
      <c r="B301" s="195" t="s">
        <v>165</v>
      </c>
      <c r="C301" s="177" t="s">
        <v>126</v>
      </c>
      <c r="D301" s="196">
        <v>8.2100000000000009</v>
      </c>
      <c r="E301" s="178">
        <v>0</v>
      </c>
      <c r="F301" s="178">
        <v>0</v>
      </c>
      <c r="G301" s="178">
        <f t="shared" ref="G301:G304" si="229">E301+F301</f>
        <v>0</v>
      </c>
      <c r="H301" s="178">
        <f t="shared" ref="H301:H304" si="230">TRUNC(D301*E301,2)</f>
        <v>0</v>
      </c>
      <c r="I301" s="178">
        <f t="shared" ref="I301:I304" si="231">J301-H301</f>
        <v>0</v>
      </c>
      <c r="J301" s="187">
        <f t="shared" ref="J301:J304" si="232">TRUNC(D301*G301,2)</f>
        <v>0</v>
      </c>
      <c r="K301" s="23"/>
    </row>
    <row r="302" spans="1:11" s="10" customFormat="1" ht="42" x14ac:dyDescent="0.15">
      <c r="A302" s="223" t="s">
        <v>599</v>
      </c>
      <c r="B302" s="195" t="s">
        <v>167</v>
      </c>
      <c r="C302" s="177" t="s">
        <v>126</v>
      </c>
      <c r="D302" s="196">
        <v>767.91</v>
      </c>
      <c r="E302" s="178">
        <v>0</v>
      </c>
      <c r="F302" s="178">
        <v>0</v>
      </c>
      <c r="G302" s="178">
        <f t="shared" si="229"/>
        <v>0</v>
      </c>
      <c r="H302" s="178">
        <f t="shared" si="230"/>
        <v>0</v>
      </c>
      <c r="I302" s="178">
        <f t="shared" si="231"/>
        <v>0</v>
      </c>
      <c r="J302" s="187">
        <f t="shared" si="232"/>
        <v>0</v>
      </c>
      <c r="K302" s="23"/>
    </row>
    <row r="303" spans="1:11" s="10" customFormat="1" ht="16.8" x14ac:dyDescent="0.15">
      <c r="A303" s="223" t="s">
        <v>600</v>
      </c>
      <c r="B303" s="195" t="s">
        <v>171</v>
      </c>
      <c r="C303" s="177" t="s">
        <v>126</v>
      </c>
      <c r="D303" s="196">
        <v>475.21</v>
      </c>
      <c r="E303" s="178">
        <v>0</v>
      </c>
      <c r="F303" s="178">
        <v>0</v>
      </c>
      <c r="G303" s="178">
        <f t="shared" si="229"/>
        <v>0</v>
      </c>
      <c r="H303" s="178">
        <f t="shared" si="230"/>
        <v>0</v>
      </c>
      <c r="I303" s="178">
        <f t="shared" si="231"/>
        <v>0</v>
      </c>
      <c r="J303" s="187">
        <f t="shared" si="232"/>
        <v>0</v>
      </c>
      <c r="K303" s="23"/>
    </row>
    <row r="304" spans="1:11" s="10" customFormat="1" ht="16.8" x14ac:dyDescent="0.15">
      <c r="A304" s="223" t="s">
        <v>601</v>
      </c>
      <c r="B304" s="195" t="s">
        <v>175</v>
      </c>
      <c r="C304" s="177" t="s">
        <v>126</v>
      </c>
      <c r="D304" s="196">
        <v>475.21</v>
      </c>
      <c r="E304" s="178">
        <v>0</v>
      </c>
      <c r="F304" s="178">
        <v>0</v>
      </c>
      <c r="G304" s="178">
        <f t="shared" si="229"/>
        <v>0</v>
      </c>
      <c r="H304" s="178">
        <f t="shared" si="230"/>
        <v>0</v>
      </c>
      <c r="I304" s="178">
        <f t="shared" si="231"/>
        <v>0</v>
      </c>
      <c r="J304" s="187">
        <f t="shared" si="232"/>
        <v>0</v>
      </c>
      <c r="K304" s="23"/>
    </row>
    <row r="305" spans="1:11" s="10" customFormat="1" ht="8.4" x14ac:dyDescent="0.15">
      <c r="A305" s="225" t="s">
        <v>602</v>
      </c>
      <c r="B305" s="194" t="s">
        <v>179</v>
      </c>
      <c r="C305" s="177"/>
      <c r="D305" s="178"/>
      <c r="E305" s="178">
        <v>0</v>
      </c>
      <c r="F305" s="178">
        <v>0</v>
      </c>
      <c r="G305" s="178"/>
      <c r="H305" s="178"/>
      <c r="I305" s="178"/>
      <c r="J305" s="187"/>
      <c r="K305" s="23"/>
    </row>
    <row r="306" spans="1:11" s="10" customFormat="1" ht="25.2" x14ac:dyDescent="0.15">
      <c r="A306" s="223" t="s">
        <v>603</v>
      </c>
      <c r="B306" s="195" t="s">
        <v>604</v>
      </c>
      <c r="C306" s="177" t="s">
        <v>126</v>
      </c>
      <c r="D306" s="196">
        <v>475.21</v>
      </c>
      <c r="E306" s="178">
        <v>0</v>
      </c>
      <c r="F306" s="178">
        <v>0</v>
      </c>
      <c r="G306" s="178">
        <f t="shared" ref="G306" si="233">E306+F306</f>
        <v>0</v>
      </c>
      <c r="H306" s="178">
        <f t="shared" ref="H306" si="234">TRUNC(D306*E306,2)</f>
        <v>0</v>
      </c>
      <c r="I306" s="178">
        <f t="shared" ref="I306" si="235">J306-H306</f>
        <v>0</v>
      </c>
      <c r="J306" s="187">
        <f t="shared" ref="J306" si="236">TRUNC(D306*G306,2)</f>
        <v>0</v>
      </c>
      <c r="K306" s="23"/>
    </row>
    <row r="307" spans="1:11" s="10" customFormat="1" ht="8.4" x14ac:dyDescent="0.15">
      <c r="A307" s="225" t="s">
        <v>605</v>
      </c>
      <c r="B307" s="194" t="s">
        <v>184</v>
      </c>
      <c r="C307" s="177"/>
      <c r="D307" s="178"/>
      <c r="E307" s="178"/>
      <c r="F307" s="178"/>
      <c r="G307" s="178"/>
      <c r="H307" s="178"/>
      <c r="I307" s="178"/>
      <c r="J307" s="187"/>
      <c r="K307" s="23"/>
    </row>
    <row r="308" spans="1:11" s="10" customFormat="1" ht="33.6" x14ac:dyDescent="0.15">
      <c r="A308" s="223" t="s">
        <v>606</v>
      </c>
      <c r="B308" s="195" t="s">
        <v>186</v>
      </c>
      <c r="C308" s="177" t="s">
        <v>126</v>
      </c>
      <c r="D308" s="196">
        <v>614.35</v>
      </c>
      <c r="E308" s="178">
        <v>0</v>
      </c>
      <c r="F308" s="178">
        <v>0</v>
      </c>
      <c r="G308" s="178">
        <f t="shared" ref="G308:G312" si="237">E308+F308</f>
        <v>0</v>
      </c>
      <c r="H308" s="178">
        <f t="shared" ref="H308:H312" si="238">TRUNC(D308*E308,2)</f>
        <v>0</v>
      </c>
      <c r="I308" s="178">
        <f t="shared" ref="I308:I312" si="239">J308-H308</f>
        <v>0</v>
      </c>
      <c r="J308" s="187">
        <f t="shared" ref="J308:J312" si="240">TRUNC(D308*G308,2)</f>
        <v>0</v>
      </c>
      <c r="K308" s="23"/>
    </row>
    <row r="309" spans="1:11" s="10" customFormat="1" ht="42" x14ac:dyDescent="0.15">
      <c r="A309" s="223" t="s">
        <v>607</v>
      </c>
      <c r="B309" s="195" t="s">
        <v>608</v>
      </c>
      <c r="C309" s="177" t="s">
        <v>126</v>
      </c>
      <c r="D309" s="196">
        <v>4.62</v>
      </c>
      <c r="E309" s="178">
        <v>0</v>
      </c>
      <c r="F309" s="178">
        <v>0</v>
      </c>
      <c r="G309" s="178">
        <f t="shared" si="237"/>
        <v>0</v>
      </c>
      <c r="H309" s="178">
        <f t="shared" si="238"/>
        <v>0</v>
      </c>
      <c r="I309" s="178">
        <f t="shared" si="239"/>
        <v>0</v>
      </c>
      <c r="J309" s="187">
        <f t="shared" si="240"/>
        <v>0</v>
      </c>
      <c r="K309" s="23"/>
    </row>
    <row r="310" spans="1:11" s="10" customFormat="1" ht="42" x14ac:dyDescent="0.15">
      <c r="A310" s="223" t="s">
        <v>609</v>
      </c>
      <c r="B310" s="195" t="s">
        <v>610</v>
      </c>
      <c r="C310" s="177" t="s">
        <v>126</v>
      </c>
      <c r="D310" s="196">
        <v>1.64</v>
      </c>
      <c r="E310" s="178">
        <v>0</v>
      </c>
      <c r="F310" s="178">
        <v>0</v>
      </c>
      <c r="G310" s="178">
        <f t="shared" si="237"/>
        <v>0</v>
      </c>
      <c r="H310" s="178">
        <f t="shared" si="238"/>
        <v>0</v>
      </c>
      <c r="I310" s="178">
        <f t="shared" si="239"/>
        <v>0</v>
      </c>
      <c r="J310" s="187">
        <f t="shared" si="240"/>
        <v>0</v>
      </c>
      <c r="K310" s="23"/>
    </row>
    <row r="311" spans="1:11" s="10" customFormat="1" ht="42" x14ac:dyDescent="0.15">
      <c r="A311" s="223" t="s">
        <v>611</v>
      </c>
      <c r="B311" s="195" t="s">
        <v>612</v>
      </c>
      <c r="C311" s="177" t="s">
        <v>126</v>
      </c>
      <c r="D311" s="196">
        <v>4.97</v>
      </c>
      <c r="E311" s="178">
        <v>0</v>
      </c>
      <c r="F311" s="178">
        <v>0</v>
      </c>
      <c r="G311" s="178">
        <f t="shared" si="237"/>
        <v>0</v>
      </c>
      <c r="H311" s="178">
        <f t="shared" si="238"/>
        <v>0</v>
      </c>
      <c r="I311" s="178">
        <f t="shared" si="239"/>
        <v>0</v>
      </c>
      <c r="J311" s="187">
        <f t="shared" si="240"/>
        <v>0</v>
      </c>
      <c r="K311" s="23"/>
    </row>
    <row r="312" spans="1:11" s="10" customFormat="1" ht="42" x14ac:dyDescent="0.15">
      <c r="A312" s="223" t="s">
        <v>613</v>
      </c>
      <c r="B312" s="195" t="s">
        <v>614</v>
      </c>
      <c r="C312" s="177" t="s">
        <v>126</v>
      </c>
      <c r="D312" s="196">
        <v>134.12</v>
      </c>
      <c r="E312" s="178">
        <v>0</v>
      </c>
      <c r="F312" s="178">
        <v>0</v>
      </c>
      <c r="G312" s="178">
        <f t="shared" si="237"/>
        <v>0</v>
      </c>
      <c r="H312" s="178">
        <f t="shared" si="238"/>
        <v>0</v>
      </c>
      <c r="I312" s="178">
        <f t="shared" si="239"/>
        <v>0</v>
      </c>
      <c r="J312" s="187">
        <f t="shared" si="240"/>
        <v>0</v>
      </c>
      <c r="K312" s="23"/>
    </row>
    <row r="313" spans="1:11" s="10" customFormat="1" ht="8.4" x14ac:dyDescent="0.15">
      <c r="A313" s="225" t="s">
        <v>615</v>
      </c>
      <c r="B313" s="194" t="s">
        <v>190</v>
      </c>
      <c r="C313" s="177"/>
      <c r="D313" s="178"/>
      <c r="E313" s="178"/>
      <c r="F313" s="178"/>
      <c r="G313" s="178"/>
      <c r="H313" s="178"/>
      <c r="I313" s="178"/>
      <c r="J313" s="187"/>
      <c r="K313" s="23"/>
    </row>
    <row r="314" spans="1:11" s="10" customFormat="1" ht="8.4" x14ac:dyDescent="0.15">
      <c r="A314" s="225" t="s">
        <v>616</v>
      </c>
      <c r="B314" s="194" t="s">
        <v>617</v>
      </c>
      <c r="C314" s="177"/>
      <c r="D314" s="178"/>
      <c r="E314" s="178"/>
      <c r="F314" s="178"/>
      <c r="G314" s="178"/>
      <c r="H314" s="178"/>
      <c r="I314" s="178"/>
      <c r="J314" s="187"/>
      <c r="K314" s="23"/>
    </row>
    <row r="315" spans="1:11" s="10" customFormat="1" ht="16.8" x14ac:dyDescent="0.15">
      <c r="A315" s="223" t="s">
        <v>618</v>
      </c>
      <c r="B315" s="195" t="s">
        <v>619</v>
      </c>
      <c r="C315" s="177" t="s">
        <v>126</v>
      </c>
      <c r="D315" s="196">
        <v>100.73916</v>
      </c>
      <c r="E315" s="178">
        <v>0</v>
      </c>
      <c r="F315" s="178">
        <v>0</v>
      </c>
      <c r="G315" s="178">
        <f t="shared" ref="G315" si="241">E315+F315</f>
        <v>0</v>
      </c>
      <c r="H315" s="178">
        <f t="shared" ref="H315" si="242">TRUNC(D315*E315,2)</f>
        <v>0</v>
      </c>
      <c r="I315" s="178">
        <f t="shared" ref="I315" si="243">J315-H315</f>
        <v>0</v>
      </c>
      <c r="J315" s="187">
        <f t="shared" ref="J315" si="244">TRUNC(D315*G315,2)</f>
        <v>0</v>
      </c>
      <c r="K315" s="23"/>
    </row>
    <row r="316" spans="1:11" s="10" customFormat="1" ht="8.4" x14ac:dyDescent="0.15">
      <c r="A316" s="225" t="s">
        <v>620</v>
      </c>
      <c r="B316" s="194" t="s">
        <v>621</v>
      </c>
      <c r="C316" s="177"/>
      <c r="D316" s="178"/>
      <c r="E316" s="178">
        <v>0</v>
      </c>
      <c r="F316" s="178">
        <v>0</v>
      </c>
      <c r="G316" s="178"/>
      <c r="H316" s="178"/>
      <c r="I316" s="178"/>
      <c r="J316" s="187"/>
      <c r="K316" s="23"/>
    </row>
    <row r="317" spans="1:11" s="10" customFormat="1" ht="16.8" x14ac:dyDescent="0.15">
      <c r="A317" s="223" t="s">
        <v>622</v>
      </c>
      <c r="B317" s="195" t="s">
        <v>619</v>
      </c>
      <c r="C317" s="177" t="s">
        <v>126</v>
      </c>
      <c r="D317" s="196">
        <v>292.39999999999998</v>
      </c>
      <c r="E317" s="178">
        <v>0</v>
      </c>
      <c r="F317" s="178">
        <v>0</v>
      </c>
      <c r="G317" s="178">
        <f t="shared" ref="G317" si="245">E317+F317</f>
        <v>0</v>
      </c>
      <c r="H317" s="178">
        <f t="shared" ref="H317" si="246">TRUNC(D317*E317,2)</f>
        <v>0</v>
      </c>
      <c r="I317" s="178">
        <f t="shared" ref="I317" si="247">J317-H317</f>
        <v>0</v>
      </c>
      <c r="J317" s="187">
        <f t="shared" ref="J317" si="248">TRUNC(D317*G317,2)</f>
        <v>0</v>
      </c>
      <c r="K317" s="23"/>
    </row>
    <row r="318" spans="1:11" s="10" customFormat="1" ht="8.4" x14ac:dyDescent="0.15">
      <c r="A318" s="225" t="s">
        <v>623</v>
      </c>
      <c r="B318" s="194" t="s">
        <v>194</v>
      </c>
      <c r="C318" s="177"/>
      <c r="D318" s="178"/>
      <c r="E318" s="178"/>
      <c r="F318" s="178"/>
      <c r="G318" s="178"/>
      <c r="H318" s="178"/>
      <c r="I318" s="178"/>
      <c r="J318" s="187"/>
      <c r="K318" s="23"/>
    </row>
    <row r="319" spans="1:11" s="10" customFormat="1" ht="33.6" x14ac:dyDescent="0.15">
      <c r="A319" s="223" t="s">
        <v>624</v>
      </c>
      <c r="B319" s="195" t="s">
        <v>196</v>
      </c>
      <c r="C319" s="177" t="s">
        <v>126</v>
      </c>
      <c r="D319" s="196">
        <v>515.66</v>
      </c>
      <c r="E319" s="178">
        <v>0</v>
      </c>
      <c r="F319" s="178">
        <v>0</v>
      </c>
      <c r="G319" s="178">
        <f t="shared" ref="G319:G322" si="249">E319+F319</f>
        <v>0</v>
      </c>
      <c r="H319" s="178">
        <f t="shared" ref="H319:H322" si="250">TRUNC(D319*E319,2)</f>
        <v>0</v>
      </c>
      <c r="I319" s="178">
        <f t="shared" ref="I319:I322" si="251">J319-H319</f>
        <v>0</v>
      </c>
      <c r="J319" s="187">
        <f t="shared" ref="J319:J322" si="252">TRUNC(D319*G319,2)</f>
        <v>0</v>
      </c>
      <c r="K319" s="23"/>
    </row>
    <row r="320" spans="1:11" s="10" customFormat="1" ht="25.2" x14ac:dyDescent="0.15">
      <c r="A320" s="223" t="s">
        <v>625</v>
      </c>
      <c r="B320" s="195" t="s">
        <v>626</v>
      </c>
      <c r="C320" s="177" t="s">
        <v>126</v>
      </c>
      <c r="D320" s="196">
        <v>287.79000000000002</v>
      </c>
      <c r="E320" s="178">
        <v>0</v>
      </c>
      <c r="F320" s="178">
        <v>0</v>
      </c>
      <c r="G320" s="178">
        <f t="shared" si="249"/>
        <v>0</v>
      </c>
      <c r="H320" s="178">
        <f t="shared" si="250"/>
        <v>0</v>
      </c>
      <c r="I320" s="178">
        <f t="shared" si="251"/>
        <v>0</v>
      </c>
      <c r="J320" s="187">
        <f t="shared" si="252"/>
        <v>0</v>
      </c>
      <c r="K320" s="23"/>
    </row>
    <row r="321" spans="1:11" s="10" customFormat="1" ht="33.6" x14ac:dyDescent="0.15">
      <c r="A321" s="223" t="s">
        <v>627</v>
      </c>
      <c r="B321" s="195" t="s">
        <v>198</v>
      </c>
      <c r="C321" s="177" t="s">
        <v>126</v>
      </c>
      <c r="D321" s="196">
        <v>227.87</v>
      </c>
      <c r="E321" s="178">
        <v>0</v>
      </c>
      <c r="F321" s="178">
        <v>0</v>
      </c>
      <c r="G321" s="178">
        <f t="shared" si="249"/>
        <v>0</v>
      </c>
      <c r="H321" s="178">
        <f t="shared" si="250"/>
        <v>0</v>
      </c>
      <c r="I321" s="178">
        <f t="shared" si="251"/>
        <v>0</v>
      </c>
      <c r="J321" s="187">
        <f t="shared" si="252"/>
        <v>0</v>
      </c>
      <c r="K321" s="23"/>
    </row>
    <row r="322" spans="1:11" s="10" customFormat="1" ht="8.4" x14ac:dyDescent="0.15">
      <c r="A322" s="223" t="s">
        <v>628</v>
      </c>
      <c r="B322" s="195" t="s">
        <v>629</v>
      </c>
      <c r="C322" s="177" t="s">
        <v>126</v>
      </c>
      <c r="D322" s="196">
        <v>20.71</v>
      </c>
      <c r="E322" s="178">
        <v>0</v>
      </c>
      <c r="F322" s="178">
        <v>0</v>
      </c>
      <c r="G322" s="178">
        <f t="shared" si="249"/>
        <v>0</v>
      </c>
      <c r="H322" s="178">
        <f t="shared" si="250"/>
        <v>0</v>
      </c>
      <c r="I322" s="178">
        <f t="shared" si="251"/>
        <v>0</v>
      </c>
      <c r="J322" s="187">
        <f t="shared" si="252"/>
        <v>0</v>
      </c>
      <c r="K322" s="23"/>
    </row>
    <row r="323" spans="1:11" s="10" customFormat="1" ht="8.4" x14ac:dyDescent="0.15">
      <c r="A323" s="225" t="s">
        <v>630</v>
      </c>
      <c r="B323" s="194" t="s">
        <v>204</v>
      </c>
      <c r="C323" s="177"/>
      <c r="D323" s="178"/>
      <c r="E323" s="178"/>
      <c r="F323" s="178"/>
      <c r="G323" s="178"/>
      <c r="H323" s="178"/>
      <c r="I323" s="178"/>
      <c r="J323" s="187"/>
      <c r="K323" s="23"/>
    </row>
    <row r="324" spans="1:11" s="10" customFormat="1" ht="25.2" x14ac:dyDescent="0.15">
      <c r="A324" s="223" t="s">
        <v>631</v>
      </c>
      <c r="B324" s="195" t="s">
        <v>632</v>
      </c>
      <c r="C324" s="177" t="s">
        <v>100</v>
      </c>
      <c r="D324" s="196">
        <v>3.9</v>
      </c>
      <c r="E324" s="178">
        <v>0</v>
      </c>
      <c r="F324" s="178">
        <v>0</v>
      </c>
      <c r="G324" s="178">
        <f t="shared" ref="G324:G331" si="253">E324+F324</f>
        <v>0</v>
      </c>
      <c r="H324" s="178">
        <f t="shared" ref="H324:H331" si="254">TRUNC(D324*E324,2)</f>
        <v>0</v>
      </c>
      <c r="I324" s="178">
        <f t="shared" ref="I324:I331" si="255">J324-H324</f>
        <v>0</v>
      </c>
      <c r="J324" s="187">
        <f t="shared" ref="J324:J331" si="256">TRUNC(D324*G324,2)</f>
        <v>0</v>
      </c>
      <c r="K324" s="23"/>
    </row>
    <row r="325" spans="1:11" s="10" customFormat="1" ht="25.2" x14ac:dyDescent="0.15">
      <c r="A325" s="223" t="s">
        <v>633</v>
      </c>
      <c r="B325" s="195" t="s">
        <v>634</v>
      </c>
      <c r="C325" s="177" t="s">
        <v>126</v>
      </c>
      <c r="D325" s="196">
        <v>27.28</v>
      </c>
      <c r="E325" s="178">
        <v>0</v>
      </c>
      <c r="F325" s="178">
        <v>0</v>
      </c>
      <c r="G325" s="178">
        <f t="shared" si="253"/>
        <v>0</v>
      </c>
      <c r="H325" s="178">
        <f t="shared" si="254"/>
        <v>0</v>
      </c>
      <c r="I325" s="178">
        <f t="shared" si="255"/>
        <v>0</v>
      </c>
      <c r="J325" s="187">
        <f t="shared" si="256"/>
        <v>0</v>
      </c>
      <c r="K325" s="23"/>
    </row>
    <row r="326" spans="1:11" s="10" customFormat="1" ht="25.2" x14ac:dyDescent="0.15">
      <c r="A326" s="223" t="s">
        <v>635</v>
      </c>
      <c r="B326" s="195" t="s">
        <v>206</v>
      </c>
      <c r="C326" s="177" t="s">
        <v>126</v>
      </c>
      <c r="D326" s="196">
        <v>27.28</v>
      </c>
      <c r="E326" s="178">
        <v>0</v>
      </c>
      <c r="F326" s="178">
        <v>0</v>
      </c>
      <c r="G326" s="178">
        <f t="shared" si="253"/>
        <v>0</v>
      </c>
      <c r="H326" s="178">
        <f t="shared" si="254"/>
        <v>0</v>
      </c>
      <c r="I326" s="178">
        <f t="shared" si="255"/>
        <v>0</v>
      </c>
      <c r="J326" s="187">
        <f t="shared" si="256"/>
        <v>0</v>
      </c>
      <c r="K326" s="23"/>
    </row>
    <row r="327" spans="1:11" s="10" customFormat="1" ht="8.4" x14ac:dyDescent="0.15">
      <c r="A327" s="223" t="s">
        <v>636</v>
      </c>
      <c r="B327" s="195" t="s">
        <v>637</v>
      </c>
      <c r="C327" s="177" t="s">
        <v>98</v>
      </c>
      <c r="D327" s="196">
        <v>16</v>
      </c>
      <c r="E327" s="178">
        <v>0</v>
      </c>
      <c r="F327" s="178">
        <v>0</v>
      </c>
      <c r="G327" s="178">
        <f t="shared" si="253"/>
        <v>0</v>
      </c>
      <c r="H327" s="178">
        <f t="shared" si="254"/>
        <v>0</v>
      </c>
      <c r="I327" s="178">
        <f t="shared" si="255"/>
        <v>0</v>
      </c>
      <c r="J327" s="187">
        <f t="shared" si="256"/>
        <v>0</v>
      </c>
      <c r="K327" s="23"/>
    </row>
    <row r="328" spans="1:11" s="10" customFormat="1" ht="16.8" x14ac:dyDescent="0.15">
      <c r="A328" s="223" t="s">
        <v>638</v>
      </c>
      <c r="B328" s="195" t="s">
        <v>639</v>
      </c>
      <c r="C328" s="177" t="s">
        <v>126</v>
      </c>
      <c r="D328" s="196">
        <v>1.6</v>
      </c>
      <c r="E328" s="178">
        <v>0</v>
      </c>
      <c r="F328" s="178">
        <v>0</v>
      </c>
      <c r="G328" s="178">
        <f t="shared" si="253"/>
        <v>0</v>
      </c>
      <c r="H328" s="178">
        <f t="shared" si="254"/>
        <v>0</v>
      </c>
      <c r="I328" s="178">
        <f t="shared" si="255"/>
        <v>0</v>
      </c>
      <c r="J328" s="187">
        <f t="shared" si="256"/>
        <v>0</v>
      </c>
      <c r="K328" s="23"/>
    </row>
    <row r="329" spans="1:11" s="10" customFormat="1" ht="16.8" x14ac:dyDescent="0.15">
      <c r="A329" s="223" t="s">
        <v>640</v>
      </c>
      <c r="B329" s="195" t="s">
        <v>641</v>
      </c>
      <c r="C329" s="177" t="s">
        <v>98</v>
      </c>
      <c r="D329" s="196">
        <v>4</v>
      </c>
      <c r="E329" s="178">
        <v>0</v>
      </c>
      <c r="F329" s="178">
        <v>0</v>
      </c>
      <c r="G329" s="178">
        <f t="shared" si="253"/>
        <v>0</v>
      </c>
      <c r="H329" s="178">
        <f t="shared" si="254"/>
        <v>0</v>
      </c>
      <c r="I329" s="178">
        <f t="shared" si="255"/>
        <v>0</v>
      </c>
      <c r="J329" s="187">
        <f t="shared" si="256"/>
        <v>0</v>
      </c>
      <c r="K329" s="23"/>
    </row>
    <row r="330" spans="1:11" s="10" customFormat="1" ht="8.4" x14ac:dyDescent="0.15">
      <c r="A330" s="223" t="s">
        <v>642</v>
      </c>
      <c r="B330" s="195" t="s">
        <v>643</v>
      </c>
      <c r="C330" s="177" t="s">
        <v>98</v>
      </c>
      <c r="D330" s="196">
        <v>1</v>
      </c>
      <c r="E330" s="178">
        <v>0</v>
      </c>
      <c r="F330" s="178">
        <v>0</v>
      </c>
      <c r="G330" s="178">
        <f t="shared" si="253"/>
        <v>0</v>
      </c>
      <c r="H330" s="178">
        <f t="shared" si="254"/>
        <v>0</v>
      </c>
      <c r="I330" s="178">
        <f t="shared" si="255"/>
        <v>0</v>
      </c>
      <c r="J330" s="187">
        <f t="shared" si="256"/>
        <v>0</v>
      </c>
      <c r="K330" s="23"/>
    </row>
    <row r="331" spans="1:11" s="10" customFormat="1" ht="16.8" x14ac:dyDescent="0.15">
      <c r="A331" s="223" t="s">
        <v>644</v>
      </c>
      <c r="B331" s="195" t="s">
        <v>645</v>
      </c>
      <c r="C331" s="177" t="s">
        <v>98</v>
      </c>
      <c r="D331" s="196">
        <v>1</v>
      </c>
      <c r="E331" s="178">
        <v>0</v>
      </c>
      <c r="F331" s="178">
        <v>0</v>
      </c>
      <c r="G331" s="178">
        <f t="shared" si="253"/>
        <v>0</v>
      </c>
      <c r="H331" s="178">
        <f t="shared" si="254"/>
        <v>0</v>
      </c>
      <c r="I331" s="178">
        <f t="shared" si="255"/>
        <v>0</v>
      </c>
      <c r="J331" s="187">
        <f t="shared" si="256"/>
        <v>0</v>
      </c>
      <c r="K331" s="23"/>
    </row>
    <row r="332" spans="1:11" s="10" customFormat="1" ht="8.4" x14ac:dyDescent="0.15">
      <c r="A332" s="225" t="s">
        <v>646</v>
      </c>
      <c r="B332" s="194" t="s">
        <v>214</v>
      </c>
      <c r="C332" s="177"/>
      <c r="D332" s="178"/>
      <c r="E332" s="178"/>
      <c r="F332" s="178"/>
      <c r="G332" s="178"/>
      <c r="H332" s="178"/>
      <c r="I332" s="178"/>
      <c r="J332" s="187"/>
      <c r="K332" s="23"/>
    </row>
    <row r="333" spans="1:11" s="10" customFormat="1" ht="16.8" x14ac:dyDescent="0.15">
      <c r="A333" s="223" t="s">
        <v>647</v>
      </c>
      <c r="B333" s="195" t="s">
        <v>222</v>
      </c>
      <c r="C333" s="177" t="s">
        <v>98</v>
      </c>
      <c r="D333" s="196">
        <v>1</v>
      </c>
      <c r="E333" s="178">
        <v>0</v>
      </c>
      <c r="F333" s="178">
        <v>0</v>
      </c>
      <c r="G333" s="178">
        <f t="shared" ref="G333:G334" si="257">E333+F333</f>
        <v>0</v>
      </c>
      <c r="H333" s="178">
        <f t="shared" ref="H333:H334" si="258">TRUNC(D333*E333,2)</f>
        <v>0</v>
      </c>
      <c r="I333" s="178">
        <f t="shared" ref="I333:I334" si="259">J333-H333</f>
        <v>0</v>
      </c>
      <c r="J333" s="187">
        <f t="shared" ref="J333:J334" si="260">TRUNC(D333*G333,2)</f>
        <v>0</v>
      </c>
      <c r="K333" s="23"/>
    </row>
    <row r="334" spans="1:11" s="10" customFormat="1" ht="16.8" x14ac:dyDescent="0.15">
      <c r="A334" s="223" t="s">
        <v>648</v>
      </c>
      <c r="B334" s="195" t="s">
        <v>649</v>
      </c>
      <c r="C334" s="177" t="s">
        <v>98</v>
      </c>
      <c r="D334" s="196">
        <v>1</v>
      </c>
      <c r="E334" s="178">
        <v>0</v>
      </c>
      <c r="F334" s="178">
        <v>0</v>
      </c>
      <c r="G334" s="178">
        <f t="shared" si="257"/>
        <v>0</v>
      </c>
      <c r="H334" s="178">
        <f t="shared" si="258"/>
        <v>0</v>
      </c>
      <c r="I334" s="178">
        <f t="shared" si="259"/>
        <v>0</v>
      </c>
      <c r="J334" s="187">
        <f t="shared" si="260"/>
        <v>0</v>
      </c>
      <c r="K334" s="23"/>
    </row>
    <row r="335" spans="1:11" s="10" customFormat="1" ht="8.4" x14ac:dyDescent="0.15">
      <c r="A335" s="225" t="s">
        <v>650</v>
      </c>
      <c r="B335" s="194" t="s">
        <v>232</v>
      </c>
      <c r="C335" s="177"/>
      <c r="D335" s="178"/>
      <c r="E335" s="178"/>
      <c r="F335" s="178"/>
      <c r="G335" s="178"/>
      <c r="H335" s="178"/>
      <c r="I335" s="178"/>
      <c r="J335" s="187"/>
      <c r="K335" s="23"/>
    </row>
    <row r="336" spans="1:11" s="10" customFormat="1" ht="16.8" x14ac:dyDescent="0.15">
      <c r="A336" s="223" t="s">
        <v>651</v>
      </c>
      <c r="B336" s="195" t="s">
        <v>652</v>
      </c>
      <c r="C336" s="177" t="s">
        <v>98</v>
      </c>
      <c r="D336" s="196">
        <v>1</v>
      </c>
      <c r="E336" s="178">
        <v>0</v>
      </c>
      <c r="F336" s="178">
        <v>0</v>
      </c>
      <c r="G336" s="178">
        <f t="shared" ref="G336:G343" si="261">E336+F336</f>
        <v>0</v>
      </c>
      <c r="H336" s="178">
        <f t="shared" ref="H336:H343" si="262">TRUNC(D336*E336,2)</f>
        <v>0</v>
      </c>
      <c r="I336" s="178">
        <f t="shared" ref="I336:I343" si="263">J336-H336</f>
        <v>0</v>
      </c>
      <c r="J336" s="187">
        <f t="shared" ref="J336:J343" si="264">TRUNC(D336*G336,2)</f>
        <v>0</v>
      </c>
      <c r="K336" s="23"/>
    </row>
    <row r="337" spans="1:11" s="10" customFormat="1" ht="25.2" x14ac:dyDescent="0.15">
      <c r="A337" s="223" t="s">
        <v>653</v>
      </c>
      <c r="B337" s="195" t="s">
        <v>654</v>
      </c>
      <c r="C337" s="177" t="s">
        <v>98</v>
      </c>
      <c r="D337" s="196">
        <v>1</v>
      </c>
      <c r="E337" s="178">
        <v>0</v>
      </c>
      <c r="F337" s="178">
        <v>0</v>
      </c>
      <c r="G337" s="178">
        <f t="shared" si="261"/>
        <v>0</v>
      </c>
      <c r="H337" s="178">
        <f t="shared" si="262"/>
        <v>0</v>
      </c>
      <c r="I337" s="178">
        <f t="shared" si="263"/>
        <v>0</v>
      </c>
      <c r="J337" s="187">
        <f t="shared" si="264"/>
        <v>0</v>
      </c>
      <c r="K337" s="23"/>
    </row>
    <row r="338" spans="1:11" s="10" customFormat="1" ht="25.2" x14ac:dyDescent="0.15">
      <c r="A338" s="223" t="s">
        <v>655</v>
      </c>
      <c r="B338" s="195" t="s">
        <v>656</v>
      </c>
      <c r="C338" s="177" t="s">
        <v>98</v>
      </c>
      <c r="D338" s="196">
        <v>1</v>
      </c>
      <c r="E338" s="178">
        <v>0</v>
      </c>
      <c r="F338" s="178">
        <v>0</v>
      </c>
      <c r="G338" s="178">
        <f t="shared" si="261"/>
        <v>0</v>
      </c>
      <c r="H338" s="178">
        <f t="shared" si="262"/>
        <v>0</v>
      </c>
      <c r="I338" s="178">
        <f t="shared" si="263"/>
        <v>0</v>
      </c>
      <c r="J338" s="187">
        <f t="shared" si="264"/>
        <v>0</v>
      </c>
      <c r="K338" s="23"/>
    </row>
    <row r="339" spans="1:11" s="10" customFormat="1" ht="16.8" x14ac:dyDescent="0.15">
      <c r="A339" s="223" t="s">
        <v>657</v>
      </c>
      <c r="B339" s="195" t="s">
        <v>658</v>
      </c>
      <c r="C339" s="177" t="s">
        <v>98</v>
      </c>
      <c r="D339" s="196">
        <v>2</v>
      </c>
      <c r="E339" s="178">
        <v>0</v>
      </c>
      <c r="F339" s="178">
        <v>0</v>
      </c>
      <c r="G339" s="178">
        <f t="shared" si="261"/>
        <v>0</v>
      </c>
      <c r="H339" s="178">
        <f t="shared" si="262"/>
        <v>0</v>
      </c>
      <c r="I339" s="178">
        <f t="shared" si="263"/>
        <v>0</v>
      </c>
      <c r="J339" s="187">
        <f t="shared" si="264"/>
        <v>0</v>
      </c>
      <c r="K339" s="23"/>
    </row>
    <row r="340" spans="1:11" s="10" customFormat="1" ht="16.8" x14ac:dyDescent="0.15">
      <c r="A340" s="223" t="s">
        <v>659</v>
      </c>
      <c r="B340" s="195" t="s">
        <v>660</v>
      </c>
      <c r="C340" s="177" t="s">
        <v>11</v>
      </c>
      <c r="D340" s="196">
        <v>0.6</v>
      </c>
      <c r="E340" s="178">
        <v>0</v>
      </c>
      <c r="F340" s="178">
        <v>0</v>
      </c>
      <c r="G340" s="178">
        <f t="shared" si="261"/>
        <v>0</v>
      </c>
      <c r="H340" s="178">
        <f t="shared" si="262"/>
        <v>0</v>
      </c>
      <c r="I340" s="178">
        <f t="shared" si="263"/>
        <v>0</v>
      </c>
      <c r="J340" s="187">
        <f t="shared" si="264"/>
        <v>0</v>
      </c>
      <c r="K340" s="23"/>
    </row>
    <row r="341" spans="1:11" s="10" customFormat="1" ht="16.8" x14ac:dyDescent="0.15">
      <c r="A341" s="223" t="s">
        <v>661</v>
      </c>
      <c r="B341" s="195" t="s">
        <v>662</v>
      </c>
      <c r="C341" s="177" t="s">
        <v>98</v>
      </c>
      <c r="D341" s="196">
        <v>1</v>
      </c>
      <c r="E341" s="178">
        <v>0</v>
      </c>
      <c r="F341" s="178">
        <v>0</v>
      </c>
      <c r="G341" s="178">
        <f t="shared" si="261"/>
        <v>0</v>
      </c>
      <c r="H341" s="178">
        <f t="shared" si="262"/>
        <v>0</v>
      </c>
      <c r="I341" s="178">
        <f t="shared" si="263"/>
        <v>0</v>
      </c>
      <c r="J341" s="187">
        <f t="shared" si="264"/>
        <v>0</v>
      </c>
      <c r="K341" s="23"/>
    </row>
    <row r="342" spans="1:11" s="10" customFormat="1" ht="16.8" x14ac:dyDescent="0.15">
      <c r="A342" s="223" t="s">
        <v>663</v>
      </c>
      <c r="B342" s="195" t="s">
        <v>664</v>
      </c>
      <c r="C342" s="177" t="s">
        <v>98</v>
      </c>
      <c r="D342" s="196">
        <v>1</v>
      </c>
      <c r="E342" s="178">
        <v>0</v>
      </c>
      <c r="F342" s="178">
        <v>0</v>
      </c>
      <c r="G342" s="178">
        <f t="shared" si="261"/>
        <v>0</v>
      </c>
      <c r="H342" s="178">
        <f t="shared" si="262"/>
        <v>0</v>
      </c>
      <c r="I342" s="178">
        <f t="shared" si="263"/>
        <v>0</v>
      </c>
      <c r="J342" s="187">
        <f t="shared" si="264"/>
        <v>0</v>
      </c>
      <c r="K342" s="23"/>
    </row>
    <row r="343" spans="1:11" s="10" customFormat="1" ht="16.8" x14ac:dyDescent="0.15">
      <c r="A343" s="223" t="s">
        <v>665</v>
      </c>
      <c r="B343" s="195" t="s">
        <v>666</v>
      </c>
      <c r="C343" s="177" t="s">
        <v>98</v>
      </c>
      <c r="D343" s="196">
        <v>1</v>
      </c>
      <c r="E343" s="178">
        <v>0</v>
      </c>
      <c r="F343" s="178">
        <v>0</v>
      </c>
      <c r="G343" s="178">
        <f t="shared" si="261"/>
        <v>0</v>
      </c>
      <c r="H343" s="178">
        <f t="shared" si="262"/>
        <v>0</v>
      </c>
      <c r="I343" s="178">
        <f t="shared" si="263"/>
        <v>0</v>
      </c>
      <c r="J343" s="187">
        <f t="shared" si="264"/>
        <v>0</v>
      </c>
      <c r="K343" s="23"/>
    </row>
    <row r="344" spans="1:11" s="10" customFormat="1" ht="8.4" x14ac:dyDescent="0.15">
      <c r="A344" s="225" t="s">
        <v>667</v>
      </c>
      <c r="B344" s="194" t="s">
        <v>236</v>
      </c>
      <c r="C344" s="177"/>
      <c r="D344" s="178"/>
      <c r="E344" s="178"/>
      <c r="F344" s="178"/>
      <c r="G344" s="178"/>
      <c r="H344" s="178"/>
      <c r="I344" s="178"/>
      <c r="J344" s="187"/>
      <c r="K344" s="23"/>
    </row>
    <row r="345" spans="1:11" s="10" customFormat="1" ht="16.8" x14ac:dyDescent="0.15">
      <c r="A345" s="223" t="s">
        <v>668</v>
      </c>
      <c r="B345" s="195" t="s">
        <v>669</v>
      </c>
      <c r="C345" s="177" t="s">
        <v>100</v>
      </c>
      <c r="D345" s="196">
        <v>10.7</v>
      </c>
      <c r="E345" s="178">
        <v>0</v>
      </c>
      <c r="F345" s="178">
        <v>0</v>
      </c>
      <c r="G345" s="178">
        <f t="shared" ref="G345" si="265">E345+F345</f>
        <v>0</v>
      </c>
      <c r="H345" s="178">
        <f t="shared" ref="H345" si="266">TRUNC(D345*E345,2)</f>
        <v>0</v>
      </c>
      <c r="I345" s="178">
        <f t="shared" ref="I345" si="267">J345-H345</f>
        <v>0</v>
      </c>
      <c r="J345" s="187">
        <f t="shared" ref="J345" si="268">TRUNC(D345*G345,2)</f>
        <v>0</v>
      </c>
      <c r="K345" s="23"/>
    </row>
    <row r="346" spans="1:11" s="10" customFormat="1" ht="8.4" x14ac:dyDescent="0.15">
      <c r="A346" s="225" t="s">
        <v>670</v>
      </c>
      <c r="B346" s="194" t="s">
        <v>251</v>
      </c>
      <c r="C346" s="177"/>
      <c r="D346" s="178"/>
      <c r="E346" s="178"/>
      <c r="F346" s="178"/>
      <c r="G346" s="178"/>
      <c r="H346" s="178"/>
      <c r="I346" s="178"/>
      <c r="J346" s="187"/>
      <c r="K346" s="23"/>
    </row>
    <row r="347" spans="1:11" s="10" customFormat="1" ht="25.2" x14ac:dyDescent="0.15">
      <c r="A347" s="223" t="s">
        <v>671</v>
      </c>
      <c r="B347" s="195" t="s">
        <v>672</v>
      </c>
      <c r="C347" s="177" t="s">
        <v>11</v>
      </c>
      <c r="D347" s="196">
        <v>268.37</v>
      </c>
      <c r="E347" s="178">
        <v>0</v>
      </c>
      <c r="F347" s="178">
        <v>0</v>
      </c>
      <c r="G347" s="178">
        <f t="shared" ref="G347:G348" si="269">E347+F347</f>
        <v>0</v>
      </c>
      <c r="H347" s="178">
        <f t="shared" ref="H347:H348" si="270">TRUNC(D347*E347,2)</f>
        <v>0</v>
      </c>
      <c r="I347" s="178">
        <f t="shared" ref="I347:I348" si="271">J347-H347</f>
        <v>0</v>
      </c>
      <c r="J347" s="187">
        <f t="shared" ref="J347:J348" si="272">TRUNC(D347*G347,2)</f>
        <v>0</v>
      </c>
      <c r="K347" s="23"/>
    </row>
    <row r="348" spans="1:11" s="10" customFormat="1" ht="16.8" x14ac:dyDescent="0.15">
      <c r="A348" s="223" t="s">
        <v>673</v>
      </c>
      <c r="B348" s="195" t="s">
        <v>674</v>
      </c>
      <c r="C348" s="177" t="s">
        <v>11</v>
      </c>
      <c r="D348" s="196">
        <v>1085.42</v>
      </c>
      <c r="E348" s="178">
        <v>0</v>
      </c>
      <c r="F348" s="178">
        <v>0</v>
      </c>
      <c r="G348" s="178">
        <f t="shared" si="269"/>
        <v>0</v>
      </c>
      <c r="H348" s="178">
        <f t="shared" si="270"/>
        <v>0</v>
      </c>
      <c r="I348" s="178">
        <f t="shared" si="271"/>
        <v>0</v>
      </c>
      <c r="J348" s="187">
        <f t="shared" si="272"/>
        <v>0</v>
      </c>
      <c r="K348" s="23"/>
    </row>
    <row r="349" spans="1:11" s="10" customFormat="1" ht="8.4" x14ac:dyDescent="0.15">
      <c r="A349" s="225" t="s">
        <v>675</v>
      </c>
      <c r="B349" s="194" t="s">
        <v>257</v>
      </c>
      <c r="C349" s="177"/>
      <c r="D349" s="178"/>
      <c r="E349" s="178"/>
      <c r="F349" s="178"/>
      <c r="G349" s="178"/>
      <c r="H349" s="178"/>
      <c r="I349" s="178"/>
      <c r="J349" s="187"/>
      <c r="K349" s="23"/>
    </row>
    <row r="350" spans="1:11" s="10" customFormat="1" ht="25.2" x14ac:dyDescent="0.15">
      <c r="A350" s="223" t="s">
        <v>676</v>
      </c>
      <c r="B350" s="195" t="s">
        <v>677</v>
      </c>
      <c r="C350" s="177" t="s">
        <v>100</v>
      </c>
      <c r="D350" s="196">
        <v>87.18</v>
      </c>
      <c r="E350" s="178">
        <v>0</v>
      </c>
      <c r="F350" s="178">
        <v>0</v>
      </c>
      <c r="G350" s="178">
        <f t="shared" ref="G350:G351" si="273">E350+F350</f>
        <v>0</v>
      </c>
      <c r="H350" s="178">
        <f t="shared" ref="H350:H351" si="274">TRUNC(D350*E350,2)</f>
        <v>0</v>
      </c>
      <c r="I350" s="178">
        <f t="shared" ref="I350:I351" si="275">J350-H350</f>
        <v>0</v>
      </c>
      <c r="J350" s="187">
        <f t="shared" ref="J350:J351" si="276">TRUNC(D350*G350,2)</f>
        <v>0</v>
      </c>
      <c r="K350" s="23"/>
    </row>
    <row r="351" spans="1:11" s="10" customFormat="1" ht="25.2" x14ac:dyDescent="0.15">
      <c r="A351" s="223" t="s">
        <v>678</v>
      </c>
      <c r="B351" s="195" t="s">
        <v>259</v>
      </c>
      <c r="C351" s="177" t="s">
        <v>100</v>
      </c>
      <c r="D351" s="196">
        <v>31.15</v>
      </c>
      <c r="E351" s="178">
        <v>0</v>
      </c>
      <c r="F351" s="178">
        <v>0</v>
      </c>
      <c r="G351" s="178">
        <f t="shared" si="273"/>
        <v>0</v>
      </c>
      <c r="H351" s="178">
        <f t="shared" si="274"/>
        <v>0</v>
      </c>
      <c r="I351" s="178">
        <f t="shared" si="275"/>
        <v>0</v>
      </c>
      <c r="J351" s="187">
        <f t="shared" si="276"/>
        <v>0</v>
      </c>
      <c r="K351" s="23"/>
    </row>
    <row r="352" spans="1:11" s="10" customFormat="1" ht="8.4" x14ac:dyDescent="0.15">
      <c r="A352" s="225" t="s">
        <v>679</v>
      </c>
      <c r="B352" s="194" t="s">
        <v>680</v>
      </c>
      <c r="C352" s="177"/>
      <c r="D352" s="178"/>
      <c r="E352" s="178"/>
      <c r="F352" s="178"/>
      <c r="G352" s="178"/>
      <c r="H352" s="178"/>
      <c r="I352" s="178"/>
      <c r="J352" s="187"/>
      <c r="K352" s="23"/>
    </row>
    <row r="353" spans="1:11" s="10" customFormat="1" ht="16.8" x14ac:dyDescent="0.15">
      <c r="A353" s="223" t="s">
        <v>681</v>
      </c>
      <c r="B353" s="195" t="s">
        <v>682</v>
      </c>
      <c r="C353" s="177" t="s">
        <v>100</v>
      </c>
      <c r="D353" s="196">
        <v>82</v>
      </c>
      <c r="E353" s="178">
        <v>0</v>
      </c>
      <c r="F353" s="178">
        <v>0</v>
      </c>
      <c r="G353" s="178">
        <f t="shared" ref="G353" si="277">E353+F353</f>
        <v>0</v>
      </c>
      <c r="H353" s="178">
        <f t="shared" ref="H353" si="278">TRUNC(D353*E353,2)</f>
        <v>0</v>
      </c>
      <c r="I353" s="178">
        <f t="shared" ref="I353" si="279">J353-H353</f>
        <v>0</v>
      </c>
      <c r="J353" s="187">
        <f t="shared" ref="J353" si="280">TRUNC(D353*G353,2)</f>
        <v>0</v>
      </c>
      <c r="K353" s="23"/>
    </row>
    <row r="354" spans="1:11" s="10" customFormat="1" ht="8.4" x14ac:dyDescent="0.15">
      <c r="A354" s="223"/>
      <c r="B354" s="197" t="s">
        <v>15</v>
      </c>
      <c r="C354" s="177"/>
      <c r="D354" s="178"/>
      <c r="E354" s="178"/>
      <c r="F354" s="178"/>
      <c r="G354" s="178"/>
      <c r="H354" s="198">
        <f>SUM(H298:H353)</f>
        <v>0</v>
      </c>
      <c r="I354" s="198">
        <f>SUM(I298:I353)</f>
        <v>0</v>
      </c>
      <c r="J354" s="199"/>
      <c r="K354" s="23"/>
    </row>
    <row r="355" spans="1:11" s="10" customFormat="1" ht="8.4" x14ac:dyDescent="0.15">
      <c r="A355" s="314"/>
      <c r="B355" s="32"/>
      <c r="C355" s="200"/>
      <c r="D355" s="201"/>
      <c r="E355" s="201"/>
      <c r="F355" s="201"/>
      <c r="G355" s="201"/>
      <c r="H355" s="201"/>
      <c r="I355" s="202">
        <f>H354+I354</f>
        <v>0</v>
      </c>
      <c r="J355" s="203"/>
      <c r="K355" s="23"/>
    </row>
    <row r="356" spans="1:11" s="10" customFormat="1" ht="8.4" x14ac:dyDescent="0.15">
      <c r="A356" s="225" t="s">
        <v>683</v>
      </c>
      <c r="B356" s="194" t="s">
        <v>261</v>
      </c>
      <c r="C356" s="177"/>
      <c r="D356" s="178"/>
      <c r="E356" s="178"/>
      <c r="F356" s="178"/>
      <c r="G356" s="178"/>
      <c r="H356" s="178"/>
      <c r="I356" s="178"/>
      <c r="J356" s="187"/>
      <c r="K356" s="23"/>
    </row>
    <row r="357" spans="1:11" s="10" customFormat="1" ht="8.4" x14ac:dyDescent="0.15">
      <c r="A357" s="225" t="s">
        <v>684</v>
      </c>
      <c r="B357" s="194" t="s">
        <v>685</v>
      </c>
      <c r="C357" s="177"/>
      <c r="D357" s="178"/>
      <c r="E357" s="178"/>
      <c r="F357" s="178"/>
      <c r="G357" s="178"/>
      <c r="H357" s="178"/>
      <c r="I357" s="178"/>
      <c r="J357" s="187"/>
      <c r="K357" s="23"/>
    </row>
    <row r="358" spans="1:11" s="10" customFormat="1" ht="8.4" x14ac:dyDescent="0.15">
      <c r="A358" s="223" t="s">
        <v>686</v>
      </c>
      <c r="B358" s="195" t="str">
        <f>UPPER("Antiespuma 150 mm, Esgoto")</f>
        <v>ANTIESPUMA 150 MM, ESGOTO</v>
      </c>
      <c r="C358" s="177" t="s">
        <v>98</v>
      </c>
      <c r="D358" s="196">
        <v>4</v>
      </c>
      <c r="E358" s="178">
        <v>0</v>
      </c>
      <c r="F358" s="178">
        <v>0</v>
      </c>
      <c r="G358" s="178">
        <f t="shared" ref="G358:G361" si="281">E358+F358</f>
        <v>0</v>
      </c>
      <c r="H358" s="178">
        <f t="shared" ref="H358:H361" si="282">TRUNC(D358*E358,2)</f>
        <v>0</v>
      </c>
      <c r="I358" s="178">
        <f t="shared" ref="I358:I361" si="283">J358-H358</f>
        <v>0</v>
      </c>
      <c r="J358" s="187">
        <f t="shared" ref="J358:J361" si="284">TRUNC(D358*G358,2)</f>
        <v>0</v>
      </c>
      <c r="K358" s="23"/>
    </row>
    <row r="359" spans="1:11" s="10" customFormat="1" ht="16.8" x14ac:dyDescent="0.15">
      <c r="A359" s="223" t="s">
        <v>687</v>
      </c>
      <c r="B359" s="195" t="s">
        <v>688</v>
      </c>
      <c r="C359" s="177" t="s">
        <v>98</v>
      </c>
      <c r="D359" s="196">
        <v>1</v>
      </c>
      <c r="E359" s="178">
        <v>0</v>
      </c>
      <c r="F359" s="178">
        <v>0</v>
      </c>
      <c r="G359" s="178">
        <f t="shared" si="281"/>
        <v>0</v>
      </c>
      <c r="H359" s="178">
        <f t="shared" si="282"/>
        <v>0</v>
      </c>
      <c r="I359" s="178">
        <f t="shared" si="283"/>
        <v>0</v>
      </c>
      <c r="J359" s="187">
        <f t="shared" si="284"/>
        <v>0</v>
      </c>
      <c r="K359" s="23"/>
    </row>
    <row r="360" spans="1:11" s="10" customFormat="1" ht="25.2" x14ac:dyDescent="0.15">
      <c r="A360" s="223" t="s">
        <v>689</v>
      </c>
      <c r="B360" s="195" t="str">
        <f>UPPER("Fornecimento e instalação de caixa sifonada Girafácil montada com grelha e porta grelha quadrado branco 150x170x75mm, 5 entrada, esgoto")</f>
        <v>FORNECIMENTO E INSTALAÇÃO DE CAIXA SIFONADA GIRAFÁCIL MONTADA COM GRELHA E PORTA GRELHA QUADRADO BRANCO 150X170X75MM, 5 ENTRADA, ESGOTO</v>
      </c>
      <c r="C360" s="177" t="s">
        <v>98</v>
      </c>
      <c r="D360" s="196">
        <v>4</v>
      </c>
      <c r="E360" s="178">
        <v>0</v>
      </c>
      <c r="F360" s="178">
        <v>0</v>
      </c>
      <c r="G360" s="178">
        <f t="shared" si="281"/>
        <v>0</v>
      </c>
      <c r="H360" s="178">
        <f t="shared" si="282"/>
        <v>0</v>
      </c>
      <c r="I360" s="178">
        <f t="shared" si="283"/>
        <v>0</v>
      </c>
      <c r="J360" s="187">
        <f t="shared" si="284"/>
        <v>0</v>
      </c>
      <c r="K360" s="23"/>
    </row>
    <row r="361" spans="1:11" s="10" customFormat="1" ht="16.8" x14ac:dyDescent="0.15">
      <c r="A361" s="223" t="s">
        <v>690</v>
      </c>
      <c r="B361" s="195" t="s">
        <v>691</v>
      </c>
      <c r="C361" s="177" t="s">
        <v>98</v>
      </c>
      <c r="D361" s="196">
        <v>1</v>
      </c>
      <c r="E361" s="178">
        <v>0</v>
      </c>
      <c r="F361" s="178">
        <v>0</v>
      </c>
      <c r="G361" s="178">
        <f t="shared" si="281"/>
        <v>0</v>
      </c>
      <c r="H361" s="178">
        <f t="shared" si="282"/>
        <v>0</v>
      </c>
      <c r="I361" s="178">
        <f t="shared" si="283"/>
        <v>0</v>
      </c>
      <c r="J361" s="187">
        <f t="shared" si="284"/>
        <v>0</v>
      </c>
      <c r="K361" s="23"/>
    </row>
    <row r="362" spans="1:11" s="10" customFormat="1" ht="8.4" x14ac:dyDescent="0.15">
      <c r="A362" s="225" t="s">
        <v>692</v>
      </c>
      <c r="B362" s="194" t="s">
        <v>693</v>
      </c>
      <c r="C362" s="177"/>
      <c r="D362" s="178"/>
      <c r="E362" s="178"/>
      <c r="F362" s="178"/>
      <c r="G362" s="178"/>
      <c r="H362" s="178"/>
      <c r="I362" s="178"/>
      <c r="J362" s="187"/>
      <c r="K362" s="23"/>
    </row>
    <row r="363" spans="1:11" s="10" customFormat="1" ht="8.4" x14ac:dyDescent="0.15">
      <c r="A363" s="223" t="s">
        <v>694</v>
      </c>
      <c r="B363" s="195" t="s">
        <v>695</v>
      </c>
      <c r="C363" s="177" t="s">
        <v>98</v>
      </c>
      <c r="D363" s="196">
        <v>2</v>
      </c>
      <c r="E363" s="178">
        <v>0</v>
      </c>
      <c r="F363" s="178">
        <v>0</v>
      </c>
      <c r="G363" s="178">
        <f t="shared" ref="G363:G364" si="285">E363+F363</f>
        <v>0</v>
      </c>
      <c r="H363" s="178">
        <f t="shared" ref="H363:H364" si="286">TRUNC(D363*E363,2)</f>
        <v>0</v>
      </c>
      <c r="I363" s="178">
        <f t="shared" ref="I363:I364" si="287">J363-H363</f>
        <v>0</v>
      </c>
      <c r="J363" s="187">
        <f t="shared" ref="J363:J364" si="288">TRUNC(D363*G363,2)</f>
        <v>0</v>
      </c>
      <c r="K363" s="23"/>
    </row>
    <row r="364" spans="1:11" s="10" customFormat="1" ht="25.2" x14ac:dyDescent="0.15">
      <c r="A364" s="223" t="s">
        <v>696</v>
      </c>
      <c r="B364" s="195" t="s">
        <v>331</v>
      </c>
      <c r="C364" s="177" t="s">
        <v>98</v>
      </c>
      <c r="D364" s="196">
        <v>2</v>
      </c>
      <c r="E364" s="178">
        <v>0</v>
      </c>
      <c r="F364" s="178">
        <v>0</v>
      </c>
      <c r="G364" s="178">
        <f t="shared" si="285"/>
        <v>0</v>
      </c>
      <c r="H364" s="178">
        <f t="shared" si="286"/>
        <v>0</v>
      </c>
      <c r="I364" s="178">
        <f t="shared" si="287"/>
        <v>0</v>
      </c>
      <c r="J364" s="187">
        <f t="shared" si="288"/>
        <v>0</v>
      </c>
      <c r="K364" s="23"/>
    </row>
    <row r="365" spans="1:11" s="10" customFormat="1" ht="8.4" x14ac:dyDescent="0.15">
      <c r="A365" s="225" t="s">
        <v>697</v>
      </c>
      <c r="B365" s="194" t="s">
        <v>698</v>
      </c>
      <c r="C365" s="177"/>
      <c r="D365" s="178"/>
      <c r="E365" s="178"/>
      <c r="F365" s="178"/>
      <c r="G365" s="178"/>
      <c r="H365" s="178"/>
      <c r="I365" s="178"/>
      <c r="J365" s="187"/>
      <c r="K365" s="23"/>
    </row>
    <row r="366" spans="1:11" s="10" customFormat="1" ht="33.6" x14ac:dyDescent="0.15">
      <c r="A366" s="223" t="s">
        <v>699</v>
      </c>
      <c r="B366" s="195" t="s">
        <v>700</v>
      </c>
      <c r="C366" s="177" t="s">
        <v>98</v>
      </c>
      <c r="D366" s="196">
        <v>4</v>
      </c>
      <c r="E366" s="178">
        <v>0</v>
      </c>
      <c r="F366" s="178">
        <v>0</v>
      </c>
      <c r="G366" s="178">
        <f t="shared" ref="G366:G376" si="289">E366+F366</f>
        <v>0</v>
      </c>
      <c r="H366" s="178">
        <f t="shared" ref="H366:H376" si="290">TRUNC(D366*E366,2)</f>
        <v>0</v>
      </c>
      <c r="I366" s="178">
        <f t="shared" ref="I366:I376" si="291">J366-H366</f>
        <v>0</v>
      </c>
      <c r="J366" s="187">
        <f t="shared" ref="J366:J376" si="292">TRUNC(D366*G366,2)</f>
        <v>0</v>
      </c>
      <c r="K366" s="23"/>
    </row>
    <row r="367" spans="1:11" s="10" customFormat="1" ht="33.6" x14ac:dyDescent="0.15">
      <c r="A367" s="223" t="s">
        <v>701</v>
      </c>
      <c r="B367" s="195" t="s">
        <v>279</v>
      </c>
      <c r="C367" s="177" t="s">
        <v>98</v>
      </c>
      <c r="D367" s="196">
        <v>4</v>
      </c>
      <c r="E367" s="178">
        <v>0</v>
      </c>
      <c r="F367" s="178">
        <v>0</v>
      </c>
      <c r="G367" s="178">
        <f t="shared" si="289"/>
        <v>0</v>
      </c>
      <c r="H367" s="178">
        <f t="shared" si="290"/>
        <v>0</v>
      </c>
      <c r="I367" s="178">
        <f t="shared" si="291"/>
        <v>0</v>
      </c>
      <c r="J367" s="187">
        <f t="shared" si="292"/>
        <v>0</v>
      </c>
      <c r="K367" s="23"/>
    </row>
    <row r="368" spans="1:11" s="10" customFormat="1" ht="25.2" x14ac:dyDescent="0.15">
      <c r="A368" s="223" t="s">
        <v>702</v>
      </c>
      <c r="B368" s="195" t="s">
        <v>703</v>
      </c>
      <c r="C368" s="177" t="s">
        <v>98</v>
      </c>
      <c r="D368" s="196">
        <v>1</v>
      </c>
      <c r="E368" s="178">
        <v>0</v>
      </c>
      <c r="F368" s="178">
        <v>0</v>
      </c>
      <c r="G368" s="178">
        <f t="shared" si="289"/>
        <v>0</v>
      </c>
      <c r="H368" s="178">
        <f t="shared" si="290"/>
        <v>0</v>
      </c>
      <c r="I368" s="178">
        <f t="shared" si="291"/>
        <v>0</v>
      </c>
      <c r="J368" s="187">
        <f t="shared" si="292"/>
        <v>0</v>
      </c>
      <c r="K368" s="23"/>
    </row>
    <row r="369" spans="1:11" s="10" customFormat="1" ht="33.6" x14ac:dyDescent="0.15">
      <c r="A369" s="223" t="s">
        <v>704</v>
      </c>
      <c r="B369" s="195" t="s">
        <v>705</v>
      </c>
      <c r="C369" s="177" t="s">
        <v>98</v>
      </c>
      <c r="D369" s="196">
        <v>3</v>
      </c>
      <c r="E369" s="178">
        <v>0</v>
      </c>
      <c r="F369" s="178">
        <v>0</v>
      </c>
      <c r="G369" s="178">
        <f t="shared" si="289"/>
        <v>0</v>
      </c>
      <c r="H369" s="178">
        <f t="shared" si="290"/>
        <v>0</v>
      </c>
      <c r="I369" s="178">
        <f t="shared" si="291"/>
        <v>0</v>
      </c>
      <c r="J369" s="187">
        <f t="shared" si="292"/>
        <v>0</v>
      </c>
      <c r="K369" s="23"/>
    </row>
    <row r="370" spans="1:11" s="10" customFormat="1" ht="33.6" x14ac:dyDescent="0.15">
      <c r="A370" s="223" t="s">
        <v>706</v>
      </c>
      <c r="B370" s="195" t="s">
        <v>707</v>
      </c>
      <c r="C370" s="177" t="s">
        <v>98</v>
      </c>
      <c r="D370" s="196">
        <v>4</v>
      </c>
      <c r="E370" s="178">
        <v>0</v>
      </c>
      <c r="F370" s="178">
        <v>0</v>
      </c>
      <c r="G370" s="178">
        <f t="shared" si="289"/>
        <v>0</v>
      </c>
      <c r="H370" s="178">
        <f t="shared" si="290"/>
        <v>0</v>
      </c>
      <c r="I370" s="178">
        <f t="shared" si="291"/>
        <v>0</v>
      </c>
      <c r="J370" s="187">
        <f t="shared" si="292"/>
        <v>0</v>
      </c>
      <c r="K370" s="23"/>
    </row>
    <row r="371" spans="1:11" s="10" customFormat="1" ht="25.2" x14ac:dyDescent="0.15">
      <c r="A371" s="223" t="s">
        <v>708</v>
      </c>
      <c r="B371" s="195" t="s">
        <v>709</v>
      </c>
      <c r="C371" s="177" t="s">
        <v>98</v>
      </c>
      <c r="D371" s="196">
        <v>2</v>
      </c>
      <c r="E371" s="178">
        <v>0</v>
      </c>
      <c r="F371" s="178">
        <v>0</v>
      </c>
      <c r="G371" s="178">
        <f t="shared" si="289"/>
        <v>0</v>
      </c>
      <c r="H371" s="178">
        <f t="shared" si="290"/>
        <v>0</v>
      </c>
      <c r="I371" s="178">
        <f t="shared" si="291"/>
        <v>0</v>
      </c>
      <c r="J371" s="187">
        <f t="shared" si="292"/>
        <v>0</v>
      </c>
      <c r="K371" s="23"/>
    </row>
    <row r="372" spans="1:11" s="10" customFormat="1" ht="25.2" x14ac:dyDescent="0.15">
      <c r="A372" s="223" t="s">
        <v>710</v>
      </c>
      <c r="B372" s="195" t="s">
        <v>711</v>
      </c>
      <c r="C372" s="177" t="s">
        <v>98</v>
      </c>
      <c r="D372" s="196">
        <v>1</v>
      </c>
      <c r="E372" s="178">
        <v>0</v>
      </c>
      <c r="F372" s="178">
        <v>0</v>
      </c>
      <c r="G372" s="178">
        <f t="shared" si="289"/>
        <v>0</v>
      </c>
      <c r="H372" s="178">
        <f t="shared" si="290"/>
        <v>0</v>
      </c>
      <c r="I372" s="178">
        <f t="shared" si="291"/>
        <v>0</v>
      </c>
      <c r="J372" s="187">
        <f t="shared" si="292"/>
        <v>0</v>
      </c>
      <c r="K372" s="23"/>
    </row>
    <row r="373" spans="1:11" s="10" customFormat="1" ht="16.8" x14ac:dyDescent="0.15">
      <c r="A373" s="223" t="s">
        <v>712</v>
      </c>
      <c r="B373" s="195" t="s">
        <v>713</v>
      </c>
      <c r="C373" s="177" t="s">
        <v>98</v>
      </c>
      <c r="D373" s="196">
        <v>4</v>
      </c>
      <c r="E373" s="178">
        <v>0</v>
      </c>
      <c r="F373" s="178">
        <v>0</v>
      </c>
      <c r="G373" s="178">
        <f t="shared" si="289"/>
        <v>0</v>
      </c>
      <c r="H373" s="178">
        <f t="shared" si="290"/>
        <v>0</v>
      </c>
      <c r="I373" s="178">
        <f t="shared" si="291"/>
        <v>0</v>
      </c>
      <c r="J373" s="187">
        <f t="shared" si="292"/>
        <v>0</v>
      </c>
      <c r="K373" s="23"/>
    </row>
    <row r="374" spans="1:11" s="10" customFormat="1" ht="25.2" x14ac:dyDescent="0.15">
      <c r="A374" s="223" t="s">
        <v>714</v>
      </c>
      <c r="B374" s="195" t="s">
        <v>715</v>
      </c>
      <c r="C374" s="177" t="s">
        <v>98</v>
      </c>
      <c r="D374" s="196">
        <v>1</v>
      </c>
      <c r="E374" s="178">
        <v>0</v>
      </c>
      <c r="F374" s="178">
        <v>0</v>
      </c>
      <c r="G374" s="178">
        <f t="shared" si="289"/>
        <v>0</v>
      </c>
      <c r="H374" s="178">
        <f t="shared" si="290"/>
        <v>0</v>
      </c>
      <c r="I374" s="178">
        <f t="shared" si="291"/>
        <v>0</v>
      </c>
      <c r="J374" s="187">
        <f t="shared" si="292"/>
        <v>0</v>
      </c>
      <c r="K374" s="23"/>
    </row>
    <row r="375" spans="1:11" s="10" customFormat="1" ht="25.2" x14ac:dyDescent="0.15">
      <c r="A375" s="223" t="s">
        <v>716</v>
      </c>
      <c r="B375" s="195" t="s">
        <v>717</v>
      </c>
      <c r="C375" s="177" t="s">
        <v>98</v>
      </c>
      <c r="D375" s="196">
        <v>1</v>
      </c>
      <c r="E375" s="178">
        <v>0</v>
      </c>
      <c r="F375" s="178">
        <v>0</v>
      </c>
      <c r="G375" s="178">
        <f t="shared" si="289"/>
        <v>0</v>
      </c>
      <c r="H375" s="178">
        <f t="shared" si="290"/>
        <v>0</v>
      </c>
      <c r="I375" s="178">
        <f t="shared" si="291"/>
        <v>0</v>
      </c>
      <c r="J375" s="187">
        <f t="shared" si="292"/>
        <v>0</v>
      </c>
      <c r="K375" s="23"/>
    </row>
    <row r="376" spans="1:11" s="10" customFormat="1" ht="25.2" x14ac:dyDescent="0.15">
      <c r="A376" s="223" t="s">
        <v>718</v>
      </c>
      <c r="B376" s="195" t="s">
        <v>719</v>
      </c>
      <c r="C376" s="177" t="s">
        <v>98</v>
      </c>
      <c r="D376" s="196">
        <v>1</v>
      </c>
      <c r="E376" s="178">
        <v>0</v>
      </c>
      <c r="F376" s="178">
        <v>0</v>
      </c>
      <c r="G376" s="178">
        <f t="shared" si="289"/>
        <v>0</v>
      </c>
      <c r="H376" s="178">
        <f t="shared" si="290"/>
        <v>0</v>
      </c>
      <c r="I376" s="178">
        <f t="shared" si="291"/>
        <v>0</v>
      </c>
      <c r="J376" s="187">
        <f t="shared" si="292"/>
        <v>0</v>
      </c>
      <c r="K376" s="23"/>
    </row>
    <row r="377" spans="1:11" s="10" customFormat="1" ht="8.4" x14ac:dyDescent="0.15">
      <c r="A377" s="225" t="s">
        <v>720</v>
      </c>
      <c r="B377" s="194" t="s">
        <v>721</v>
      </c>
      <c r="C377" s="177"/>
      <c r="D377" s="178"/>
      <c r="E377" s="178"/>
      <c r="F377" s="178"/>
      <c r="G377" s="178"/>
      <c r="H377" s="178"/>
      <c r="I377" s="178"/>
      <c r="J377" s="187"/>
      <c r="K377" s="23"/>
    </row>
    <row r="378" spans="1:11" s="10" customFormat="1" ht="25.2" x14ac:dyDescent="0.15">
      <c r="A378" s="223" t="s">
        <v>722</v>
      </c>
      <c r="B378" s="195" t="s">
        <v>723</v>
      </c>
      <c r="C378" s="177" t="s">
        <v>98</v>
      </c>
      <c r="D378" s="196">
        <v>3</v>
      </c>
      <c r="E378" s="178">
        <v>0</v>
      </c>
      <c r="F378" s="178">
        <v>0</v>
      </c>
      <c r="G378" s="178">
        <f t="shared" ref="G378:G380" si="293">E378+F378</f>
        <v>0</v>
      </c>
      <c r="H378" s="178">
        <f t="shared" ref="H378:H380" si="294">TRUNC(D378*E378,2)</f>
        <v>0</v>
      </c>
      <c r="I378" s="178">
        <f t="shared" ref="I378:I380" si="295">J378-H378</f>
        <v>0</v>
      </c>
      <c r="J378" s="187">
        <f t="shared" ref="J378:J380" si="296">TRUNC(D378*G378,2)</f>
        <v>0</v>
      </c>
      <c r="K378" s="23"/>
    </row>
    <row r="379" spans="1:11" s="10" customFormat="1" ht="25.2" x14ac:dyDescent="0.15">
      <c r="A379" s="223" t="s">
        <v>724</v>
      </c>
      <c r="B379" s="195" t="s">
        <v>725</v>
      </c>
      <c r="C379" s="177" t="s">
        <v>98</v>
      </c>
      <c r="D379" s="196">
        <v>1</v>
      </c>
      <c r="E379" s="178">
        <v>0</v>
      </c>
      <c r="F379" s="178">
        <v>0</v>
      </c>
      <c r="G379" s="178">
        <f t="shared" si="293"/>
        <v>0</v>
      </c>
      <c r="H379" s="178">
        <f t="shared" si="294"/>
        <v>0</v>
      </c>
      <c r="I379" s="178">
        <f t="shared" si="295"/>
        <v>0</v>
      </c>
      <c r="J379" s="187">
        <f t="shared" si="296"/>
        <v>0</v>
      </c>
      <c r="K379" s="23"/>
    </row>
    <row r="380" spans="1:11" s="10" customFormat="1" ht="16.8" x14ac:dyDescent="0.15">
      <c r="A380" s="223" t="s">
        <v>726</v>
      </c>
      <c r="B380" s="195" t="s">
        <v>713</v>
      </c>
      <c r="C380" s="177" t="s">
        <v>98</v>
      </c>
      <c r="D380" s="196">
        <v>5</v>
      </c>
      <c r="E380" s="178">
        <v>0</v>
      </c>
      <c r="F380" s="178">
        <v>0</v>
      </c>
      <c r="G380" s="178">
        <f t="shared" si="293"/>
        <v>0</v>
      </c>
      <c r="H380" s="178">
        <f t="shared" si="294"/>
        <v>0</v>
      </c>
      <c r="I380" s="178">
        <f t="shared" si="295"/>
        <v>0</v>
      </c>
      <c r="J380" s="187">
        <f t="shared" si="296"/>
        <v>0</v>
      </c>
      <c r="K380" s="23"/>
    </row>
    <row r="381" spans="1:11" s="10" customFormat="1" ht="8.4" x14ac:dyDescent="0.15">
      <c r="A381" s="225" t="s">
        <v>727</v>
      </c>
      <c r="B381" s="194" t="s">
        <v>728</v>
      </c>
      <c r="C381" s="177"/>
      <c r="D381" s="178"/>
      <c r="E381" s="178"/>
      <c r="F381" s="178"/>
      <c r="G381" s="178"/>
      <c r="H381" s="178"/>
      <c r="I381" s="178"/>
      <c r="J381" s="187"/>
      <c r="K381" s="23"/>
    </row>
    <row r="382" spans="1:11" s="10" customFormat="1" ht="25.2" x14ac:dyDescent="0.15">
      <c r="A382" s="223" t="s">
        <v>729</v>
      </c>
      <c r="B382" s="195" t="s">
        <v>333</v>
      </c>
      <c r="C382" s="177" t="s">
        <v>100</v>
      </c>
      <c r="D382" s="196">
        <v>7.12</v>
      </c>
      <c r="E382" s="178">
        <v>0</v>
      </c>
      <c r="F382" s="178">
        <v>0</v>
      </c>
      <c r="G382" s="178">
        <f t="shared" ref="G382" si="297">E382+F382</f>
        <v>0</v>
      </c>
      <c r="H382" s="178">
        <f t="shared" ref="H382" si="298">TRUNC(D382*E382,2)</f>
        <v>0</v>
      </c>
      <c r="I382" s="178">
        <f t="shared" ref="I382" si="299">J382-H382</f>
        <v>0</v>
      </c>
      <c r="J382" s="187">
        <f t="shared" ref="J382" si="300">TRUNC(D382*G382,2)</f>
        <v>0</v>
      </c>
      <c r="K382" s="23"/>
    </row>
    <row r="383" spans="1:11" s="10" customFormat="1" ht="8.4" x14ac:dyDescent="0.15">
      <c r="A383" s="225" t="s">
        <v>730</v>
      </c>
      <c r="B383" s="194" t="s">
        <v>731</v>
      </c>
      <c r="C383" s="177"/>
      <c r="D383" s="178"/>
      <c r="E383" s="178"/>
      <c r="F383" s="178"/>
      <c r="G383" s="178"/>
      <c r="H383" s="178"/>
      <c r="I383" s="178"/>
      <c r="J383" s="187"/>
      <c r="K383" s="23"/>
    </row>
    <row r="384" spans="1:11" s="10" customFormat="1" ht="25.2" x14ac:dyDescent="0.15">
      <c r="A384" s="223" t="s">
        <v>732</v>
      </c>
      <c r="B384" s="195" t="s">
        <v>733</v>
      </c>
      <c r="C384" s="177" t="s">
        <v>100</v>
      </c>
      <c r="D384" s="196">
        <v>3.35</v>
      </c>
      <c r="E384" s="178">
        <v>0</v>
      </c>
      <c r="F384" s="178">
        <v>0</v>
      </c>
      <c r="G384" s="178">
        <f t="shared" ref="G384:G387" si="301">E384+F384</f>
        <v>0</v>
      </c>
      <c r="H384" s="178">
        <f t="shared" ref="H384:H387" si="302">TRUNC(D384*E384,2)</f>
        <v>0</v>
      </c>
      <c r="I384" s="178">
        <f t="shared" ref="I384:I387" si="303">J384-H384</f>
        <v>0</v>
      </c>
      <c r="J384" s="187">
        <f t="shared" ref="J384:J387" si="304">TRUNC(D384*G384,2)</f>
        <v>0</v>
      </c>
      <c r="K384" s="23"/>
    </row>
    <row r="385" spans="1:11" s="10" customFormat="1" ht="25.2" x14ac:dyDescent="0.15">
      <c r="A385" s="223" t="s">
        <v>734</v>
      </c>
      <c r="B385" s="195" t="s">
        <v>291</v>
      </c>
      <c r="C385" s="177" t="s">
        <v>100</v>
      </c>
      <c r="D385" s="196">
        <v>11.79</v>
      </c>
      <c r="E385" s="178">
        <v>0</v>
      </c>
      <c r="F385" s="178">
        <v>0</v>
      </c>
      <c r="G385" s="178">
        <f t="shared" si="301"/>
        <v>0</v>
      </c>
      <c r="H385" s="178">
        <f t="shared" si="302"/>
        <v>0</v>
      </c>
      <c r="I385" s="178">
        <f t="shared" si="303"/>
        <v>0</v>
      </c>
      <c r="J385" s="187">
        <f t="shared" si="304"/>
        <v>0</v>
      </c>
      <c r="K385" s="23"/>
    </row>
    <row r="386" spans="1:11" s="10" customFormat="1" ht="25.2" x14ac:dyDescent="0.15">
      <c r="A386" s="223" t="s">
        <v>735</v>
      </c>
      <c r="B386" s="195" t="s">
        <v>736</v>
      </c>
      <c r="C386" s="177" t="s">
        <v>100</v>
      </c>
      <c r="D386" s="196">
        <v>7.67</v>
      </c>
      <c r="E386" s="178">
        <v>0</v>
      </c>
      <c r="F386" s="178">
        <v>0</v>
      </c>
      <c r="G386" s="178">
        <f t="shared" si="301"/>
        <v>0</v>
      </c>
      <c r="H386" s="178">
        <f t="shared" si="302"/>
        <v>0</v>
      </c>
      <c r="I386" s="178">
        <f t="shared" si="303"/>
        <v>0</v>
      </c>
      <c r="J386" s="187">
        <f t="shared" si="304"/>
        <v>0</v>
      </c>
      <c r="K386" s="23"/>
    </row>
    <row r="387" spans="1:11" s="10" customFormat="1" ht="16.8" x14ac:dyDescent="0.15">
      <c r="A387" s="223" t="s">
        <v>737</v>
      </c>
      <c r="B387" s="195" t="s">
        <v>738</v>
      </c>
      <c r="C387" s="177" t="s">
        <v>100</v>
      </c>
      <c r="D387" s="196">
        <v>18.5</v>
      </c>
      <c r="E387" s="178">
        <v>0</v>
      </c>
      <c r="F387" s="178">
        <v>0</v>
      </c>
      <c r="G387" s="178">
        <f t="shared" si="301"/>
        <v>0</v>
      </c>
      <c r="H387" s="178">
        <f t="shared" si="302"/>
        <v>0</v>
      </c>
      <c r="I387" s="178">
        <f t="shared" si="303"/>
        <v>0</v>
      </c>
      <c r="J387" s="187">
        <f t="shared" si="304"/>
        <v>0</v>
      </c>
      <c r="K387" s="23"/>
    </row>
    <row r="388" spans="1:11" s="10" customFormat="1" ht="8.4" x14ac:dyDescent="0.15">
      <c r="A388" s="225" t="s">
        <v>739</v>
      </c>
      <c r="B388" s="194" t="s">
        <v>740</v>
      </c>
      <c r="C388" s="177"/>
      <c r="D388" s="178"/>
      <c r="E388" s="178"/>
      <c r="F388" s="178"/>
      <c r="G388" s="178"/>
      <c r="H388" s="178"/>
      <c r="I388" s="178"/>
      <c r="J388" s="187"/>
      <c r="K388" s="23"/>
    </row>
    <row r="389" spans="1:11" s="10" customFormat="1" ht="25.2" x14ac:dyDescent="0.15">
      <c r="A389" s="223" t="s">
        <v>741</v>
      </c>
      <c r="B389" s="195" t="s">
        <v>289</v>
      </c>
      <c r="C389" s="177" t="s">
        <v>100</v>
      </c>
      <c r="D389" s="196">
        <v>1.27</v>
      </c>
      <c r="E389" s="178">
        <v>0</v>
      </c>
      <c r="F389" s="178">
        <v>0</v>
      </c>
      <c r="G389" s="178">
        <f t="shared" ref="G389:G390" si="305">E389+F389</f>
        <v>0</v>
      </c>
      <c r="H389" s="178">
        <f t="shared" ref="H389:H390" si="306">TRUNC(D389*E389,2)</f>
        <v>0</v>
      </c>
      <c r="I389" s="178">
        <f t="shared" ref="I389:I390" si="307">J389-H389</f>
        <v>0</v>
      </c>
      <c r="J389" s="187">
        <f t="shared" ref="J389:J390" si="308">TRUNC(D389*G389,2)</f>
        <v>0</v>
      </c>
      <c r="K389" s="23"/>
    </row>
    <row r="390" spans="1:11" s="10" customFormat="1" ht="25.2" x14ac:dyDescent="0.15">
      <c r="A390" s="223" t="s">
        <v>742</v>
      </c>
      <c r="B390" s="195" t="s">
        <v>291</v>
      </c>
      <c r="C390" s="177" t="s">
        <v>100</v>
      </c>
      <c r="D390" s="196">
        <v>17.55</v>
      </c>
      <c r="E390" s="178">
        <v>0</v>
      </c>
      <c r="F390" s="178">
        <v>0</v>
      </c>
      <c r="G390" s="178">
        <f t="shared" si="305"/>
        <v>0</v>
      </c>
      <c r="H390" s="178">
        <f t="shared" si="306"/>
        <v>0</v>
      </c>
      <c r="I390" s="178">
        <f t="shared" si="307"/>
        <v>0</v>
      </c>
      <c r="J390" s="187">
        <f t="shared" si="308"/>
        <v>0</v>
      </c>
      <c r="K390" s="23"/>
    </row>
    <row r="391" spans="1:11" s="10" customFormat="1" ht="8.4" x14ac:dyDescent="0.15">
      <c r="A391" s="223"/>
      <c r="B391" s="197" t="s">
        <v>15</v>
      </c>
      <c r="C391" s="177"/>
      <c r="D391" s="178"/>
      <c r="E391" s="178"/>
      <c r="F391" s="178"/>
      <c r="G391" s="178"/>
      <c r="H391" s="198">
        <f>SUM(H358:H390)</f>
        <v>0</v>
      </c>
      <c r="I391" s="198">
        <f>SUM(I358:I390)</f>
        <v>0</v>
      </c>
      <c r="J391" s="199"/>
      <c r="K391" s="23"/>
    </row>
    <row r="392" spans="1:11" s="10" customFormat="1" ht="8.4" x14ac:dyDescent="0.15">
      <c r="A392" s="314"/>
      <c r="B392" s="32"/>
      <c r="C392" s="200"/>
      <c r="D392" s="201"/>
      <c r="E392" s="201"/>
      <c r="F392" s="201"/>
      <c r="G392" s="201"/>
      <c r="H392" s="201"/>
      <c r="I392" s="202">
        <f>H391+I391</f>
        <v>0</v>
      </c>
      <c r="J392" s="203"/>
      <c r="K392" s="23"/>
    </row>
    <row r="393" spans="1:11" s="10" customFormat="1" ht="8.4" x14ac:dyDescent="0.15">
      <c r="A393" s="225" t="s">
        <v>743</v>
      </c>
      <c r="B393" s="194" t="s">
        <v>356</v>
      </c>
      <c r="C393" s="177"/>
      <c r="D393" s="178"/>
      <c r="E393" s="178"/>
      <c r="F393" s="178"/>
      <c r="G393" s="178"/>
      <c r="H393" s="178"/>
      <c r="I393" s="178"/>
      <c r="J393" s="187"/>
      <c r="K393" s="23"/>
    </row>
    <row r="394" spans="1:11" s="10" customFormat="1" ht="8.4" x14ac:dyDescent="0.15">
      <c r="A394" s="225" t="s">
        <v>744</v>
      </c>
      <c r="B394" s="194" t="s">
        <v>358</v>
      </c>
      <c r="C394" s="177"/>
      <c r="D394" s="178"/>
      <c r="E394" s="178"/>
      <c r="F394" s="178"/>
      <c r="G394" s="178"/>
      <c r="H394" s="178"/>
      <c r="I394" s="178"/>
      <c r="J394" s="187"/>
      <c r="K394" s="23"/>
    </row>
    <row r="395" spans="1:11" s="10" customFormat="1" ht="8.4" x14ac:dyDescent="0.15">
      <c r="A395" s="225" t="s">
        <v>745</v>
      </c>
      <c r="B395" s="194" t="s">
        <v>746</v>
      </c>
      <c r="C395" s="177"/>
      <c r="D395" s="178"/>
      <c r="E395" s="178"/>
      <c r="F395" s="178"/>
      <c r="G395" s="178"/>
      <c r="H395" s="178"/>
      <c r="I395" s="178"/>
      <c r="J395" s="187"/>
      <c r="K395" s="23"/>
    </row>
    <row r="396" spans="1:11" s="10" customFormat="1" ht="25.2" x14ac:dyDescent="0.15">
      <c r="A396" s="223" t="s">
        <v>747</v>
      </c>
      <c r="B396" s="195" t="s">
        <v>378</v>
      </c>
      <c r="C396" s="177" t="s">
        <v>98</v>
      </c>
      <c r="D396" s="196">
        <v>113</v>
      </c>
      <c r="E396" s="178">
        <v>0</v>
      </c>
      <c r="F396" s="178">
        <v>0</v>
      </c>
      <c r="G396" s="178">
        <f t="shared" ref="G396:G398" si="309">E396+F396</f>
        <v>0</v>
      </c>
      <c r="H396" s="178">
        <f t="shared" ref="H396:H398" si="310">TRUNC(D396*E396,2)</f>
        <v>0</v>
      </c>
      <c r="I396" s="178">
        <f t="shared" ref="I396:I398" si="311">J396-H396</f>
        <v>0</v>
      </c>
      <c r="J396" s="187">
        <f t="shared" ref="J396:J398" si="312">TRUNC(D396*G396,2)</f>
        <v>0</v>
      </c>
      <c r="K396" s="23"/>
    </row>
    <row r="397" spans="1:11" s="10" customFormat="1" ht="25.2" x14ac:dyDescent="0.15">
      <c r="A397" s="223" t="s">
        <v>748</v>
      </c>
      <c r="B397" s="195" t="s">
        <v>382</v>
      </c>
      <c r="C397" s="177" t="s">
        <v>98</v>
      </c>
      <c r="D397" s="196">
        <v>20</v>
      </c>
      <c r="E397" s="178">
        <v>0</v>
      </c>
      <c r="F397" s="178">
        <v>0</v>
      </c>
      <c r="G397" s="178">
        <f t="shared" si="309"/>
        <v>0</v>
      </c>
      <c r="H397" s="178">
        <f t="shared" si="310"/>
        <v>0</v>
      </c>
      <c r="I397" s="178">
        <f t="shared" si="311"/>
        <v>0</v>
      </c>
      <c r="J397" s="187">
        <f t="shared" si="312"/>
        <v>0</v>
      </c>
      <c r="K397" s="23"/>
    </row>
    <row r="398" spans="1:11" s="10" customFormat="1" ht="8.4" x14ac:dyDescent="0.15">
      <c r="A398" s="223" t="s">
        <v>749</v>
      </c>
      <c r="B398" s="195" t="s">
        <v>380</v>
      </c>
      <c r="C398" s="177" t="s">
        <v>98</v>
      </c>
      <c r="D398" s="196">
        <v>2</v>
      </c>
      <c r="E398" s="178">
        <v>0</v>
      </c>
      <c r="F398" s="178">
        <v>0</v>
      </c>
      <c r="G398" s="178">
        <f t="shared" si="309"/>
        <v>0</v>
      </c>
      <c r="H398" s="178">
        <f t="shared" si="310"/>
        <v>0</v>
      </c>
      <c r="I398" s="178">
        <f t="shared" si="311"/>
        <v>0</v>
      </c>
      <c r="J398" s="187">
        <f t="shared" si="312"/>
        <v>0</v>
      </c>
      <c r="K398" s="23"/>
    </row>
    <row r="399" spans="1:11" s="10" customFormat="1" ht="8.4" x14ac:dyDescent="0.15">
      <c r="A399" s="225" t="s">
        <v>750</v>
      </c>
      <c r="B399" s="194" t="s">
        <v>402</v>
      </c>
      <c r="C399" s="177"/>
      <c r="D399" s="178"/>
      <c r="E399" s="178"/>
      <c r="F399" s="178"/>
      <c r="G399" s="178"/>
      <c r="H399" s="178"/>
      <c r="I399" s="178"/>
      <c r="J399" s="187"/>
      <c r="K399" s="23"/>
    </row>
    <row r="400" spans="1:11" s="10" customFormat="1" ht="25.2" x14ac:dyDescent="0.15">
      <c r="A400" s="223" t="s">
        <v>751</v>
      </c>
      <c r="B400" s="195" t="s">
        <v>410</v>
      </c>
      <c r="C400" s="177" t="s">
        <v>98</v>
      </c>
      <c r="D400" s="196">
        <v>83</v>
      </c>
      <c r="E400" s="178">
        <v>0</v>
      </c>
      <c r="F400" s="178">
        <v>0</v>
      </c>
      <c r="G400" s="178">
        <f t="shared" ref="G400:G403" si="313">E400+F400</f>
        <v>0</v>
      </c>
      <c r="H400" s="178">
        <f t="shared" ref="H400:H403" si="314">TRUNC(D400*E400,2)</f>
        <v>0</v>
      </c>
      <c r="I400" s="178">
        <f t="shared" ref="I400:I403" si="315">J400-H400</f>
        <v>0</v>
      </c>
      <c r="J400" s="187">
        <f t="shared" ref="J400:J403" si="316">TRUNC(D400*G400,2)</f>
        <v>0</v>
      </c>
      <c r="K400" s="23"/>
    </row>
    <row r="401" spans="1:11" s="10" customFormat="1" ht="25.2" x14ac:dyDescent="0.15">
      <c r="A401" s="223" t="s">
        <v>752</v>
      </c>
      <c r="B401" s="195" t="s">
        <v>753</v>
      </c>
      <c r="C401" s="177" t="s">
        <v>98</v>
      </c>
      <c r="D401" s="196">
        <v>4</v>
      </c>
      <c r="E401" s="178">
        <v>0</v>
      </c>
      <c r="F401" s="178">
        <v>0</v>
      </c>
      <c r="G401" s="178">
        <f t="shared" si="313"/>
        <v>0</v>
      </c>
      <c r="H401" s="178">
        <f t="shared" si="314"/>
        <v>0</v>
      </c>
      <c r="I401" s="178">
        <f t="shared" si="315"/>
        <v>0</v>
      </c>
      <c r="J401" s="187">
        <f t="shared" si="316"/>
        <v>0</v>
      </c>
      <c r="K401" s="23"/>
    </row>
    <row r="402" spans="1:11" s="10" customFormat="1" ht="8.4" x14ac:dyDescent="0.15">
      <c r="A402" s="223" t="s">
        <v>754</v>
      </c>
      <c r="B402" s="195" t="s">
        <v>412</v>
      </c>
      <c r="C402" s="177" t="s">
        <v>98</v>
      </c>
      <c r="D402" s="196">
        <v>6</v>
      </c>
      <c r="E402" s="178">
        <v>0</v>
      </c>
      <c r="F402" s="178">
        <v>0</v>
      </c>
      <c r="G402" s="178">
        <f t="shared" si="313"/>
        <v>0</v>
      </c>
      <c r="H402" s="178">
        <f t="shared" si="314"/>
        <v>0</v>
      </c>
      <c r="I402" s="178">
        <f t="shared" si="315"/>
        <v>0</v>
      </c>
      <c r="J402" s="187">
        <f t="shared" si="316"/>
        <v>0</v>
      </c>
      <c r="K402" s="23"/>
    </row>
    <row r="403" spans="1:11" s="10" customFormat="1" ht="25.2" x14ac:dyDescent="0.15">
      <c r="A403" s="223" t="s">
        <v>755</v>
      </c>
      <c r="B403" s="195" t="str">
        <f>UPPER("Tomada industrial de sobrepor 3P+T, 32A, 220/250V, IP 44, conforme NBR IEC 60309 (ref: Steck N4209 ou equivalente técnico)")</f>
        <v>TOMADA INDUSTRIAL DE SOBREPOR 3P+T, 32A, 220/250V, IP 44, CONFORME NBR IEC 60309 (REF: STECK N4209 OU EQUIVALENTE TÉCNICO)</v>
      </c>
      <c r="C403" s="177" t="s">
        <v>756</v>
      </c>
      <c r="D403" s="196">
        <v>2</v>
      </c>
      <c r="E403" s="178">
        <v>0</v>
      </c>
      <c r="F403" s="178">
        <v>0</v>
      </c>
      <c r="G403" s="178">
        <f t="shared" si="313"/>
        <v>0</v>
      </c>
      <c r="H403" s="178">
        <f t="shared" si="314"/>
        <v>0</v>
      </c>
      <c r="I403" s="178">
        <f t="shared" si="315"/>
        <v>0</v>
      </c>
      <c r="J403" s="187">
        <f t="shared" si="316"/>
        <v>0</v>
      </c>
      <c r="K403" s="23"/>
    </row>
    <row r="404" spans="1:11" s="10" customFormat="1" ht="8.4" x14ac:dyDescent="0.15">
      <c r="A404" s="225" t="s">
        <v>757</v>
      </c>
      <c r="B404" s="194" t="s">
        <v>232</v>
      </c>
      <c r="C404" s="177"/>
      <c r="D404" s="178"/>
      <c r="E404" s="178"/>
      <c r="F404" s="178"/>
      <c r="G404" s="178"/>
      <c r="H404" s="178"/>
      <c r="I404" s="178"/>
      <c r="J404" s="187"/>
      <c r="K404" s="23"/>
    </row>
    <row r="405" spans="1:11" s="10" customFormat="1" ht="16.8" x14ac:dyDescent="0.15">
      <c r="A405" s="223" t="s">
        <v>758</v>
      </c>
      <c r="B405" s="195" t="str">
        <f>UPPER("Placa (espelho)100x50mm para 1 posto para tomadas e interruptores - fornecimento e instalação")</f>
        <v>PLACA (ESPELHO)100X50MM PARA 1 POSTO PARA TOMADAS E INTERRUPTORES - FORNECIMENTO E INSTALAÇÃO</v>
      </c>
      <c r="C405" s="177" t="s">
        <v>98</v>
      </c>
      <c r="D405" s="196">
        <v>95</v>
      </c>
      <c r="E405" s="178">
        <v>0</v>
      </c>
      <c r="F405" s="178">
        <v>0</v>
      </c>
      <c r="G405" s="178">
        <f t="shared" ref="G405:G411" si="317">E405+F405</f>
        <v>0</v>
      </c>
      <c r="H405" s="178">
        <f t="shared" ref="H405:H411" si="318">TRUNC(D405*E405,2)</f>
        <v>0</v>
      </c>
      <c r="I405" s="178">
        <f t="shared" ref="I405:I411" si="319">J405-H405</f>
        <v>0</v>
      </c>
      <c r="J405" s="187">
        <f t="shared" ref="J405:J411" si="320">TRUNC(D405*G405,2)</f>
        <v>0</v>
      </c>
      <c r="K405" s="23"/>
    </row>
    <row r="406" spans="1:11" s="10" customFormat="1" ht="8.4" x14ac:dyDescent="0.15">
      <c r="A406" s="223" t="s">
        <v>759</v>
      </c>
      <c r="B406" s="195" t="s">
        <v>760</v>
      </c>
      <c r="C406" s="177" t="s">
        <v>98</v>
      </c>
      <c r="D406" s="196">
        <v>22</v>
      </c>
      <c r="E406" s="178">
        <v>0</v>
      </c>
      <c r="F406" s="178">
        <v>0</v>
      </c>
      <c r="G406" s="178">
        <f t="shared" si="317"/>
        <v>0</v>
      </c>
      <c r="H406" s="178">
        <f t="shared" si="318"/>
        <v>0</v>
      </c>
      <c r="I406" s="178">
        <f t="shared" si="319"/>
        <v>0</v>
      </c>
      <c r="J406" s="187">
        <f t="shared" si="320"/>
        <v>0</v>
      </c>
      <c r="K406" s="23"/>
    </row>
    <row r="407" spans="1:11" s="258" customFormat="1" ht="8.4" x14ac:dyDescent="0.15">
      <c r="A407" s="223" t="s">
        <v>761</v>
      </c>
      <c r="B407" s="195" t="s">
        <v>408</v>
      </c>
      <c r="C407" s="177" t="s">
        <v>98</v>
      </c>
      <c r="D407" s="196">
        <v>2</v>
      </c>
      <c r="E407" s="178">
        <v>0</v>
      </c>
      <c r="F407" s="178">
        <v>0</v>
      </c>
      <c r="G407" s="178">
        <f t="shared" si="317"/>
        <v>0</v>
      </c>
      <c r="H407" s="178">
        <f t="shared" si="318"/>
        <v>0</v>
      </c>
      <c r="I407" s="178">
        <f t="shared" si="319"/>
        <v>0</v>
      </c>
      <c r="J407" s="187">
        <f t="shared" si="320"/>
        <v>0</v>
      </c>
      <c r="K407" s="24"/>
    </row>
    <row r="408" spans="1:11" s="10" customFormat="1" ht="16.8" x14ac:dyDescent="0.15">
      <c r="A408" s="223" t="s">
        <v>762</v>
      </c>
      <c r="B408" s="195" t="s">
        <v>763</v>
      </c>
      <c r="C408" s="177" t="s">
        <v>98</v>
      </c>
      <c r="D408" s="196">
        <v>2</v>
      </c>
      <c r="E408" s="178">
        <v>0</v>
      </c>
      <c r="F408" s="178">
        <v>0</v>
      </c>
      <c r="G408" s="178">
        <f t="shared" si="317"/>
        <v>0</v>
      </c>
      <c r="H408" s="178">
        <f t="shared" si="318"/>
        <v>0</v>
      </c>
      <c r="I408" s="178">
        <f t="shared" si="319"/>
        <v>0</v>
      </c>
      <c r="J408" s="187">
        <f t="shared" si="320"/>
        <v>0</v>
      </c>
      <c r="K408" s="24"/>
    </row>
    <row r="409" spans="1:11" s="10" customFormat="1" ht="16.8" x14ac:dyDescent="0.15">
      <c r="A409" s="223" t="s">
        <v>764</v>
      </c>
      <c r="B409" s="195" t="s">
        <v>406</v>
      </c>
      <c r="C409" s="177" t="s">
        <v>98</v>
      </c>
      <c r="D409" s="196">
        <v>10</v>
      </c>
      <c r="E409" s="178">
        <v>0</v>
      </c>
      <c r="F409" s="178">
        <v>0</v>
      </c>
      <c r="G409" s="178">
        <f t="shared" si="317"/>
        <v>0</v>
      </c>
      <c r="H409" s="178">
        <f t="shared" si="318"/>
        <v>0</v>
      </c>
      <c r="I409" s="178">
        <f t="shared" si="319"/>
        <v>0</v>
      </c>
      <c r="J409" s="187">
        <f t="shared" si="320"/>
        <v>0</v>
      </c>
      <c r="K409" s="24"/>
    </row>
    <row r="410" spans="1:11" s="10" customFormat="1" ht="16.8" x14ac:dyDescent="0.15">
      <c r="A410" s="223" t="s">
        <v>765</v>
      </c>
      <c r="B410" s="195" t="str">
        <f>UPPER("Placa (espelho)100x50mm para 2 postos para tomadas e interruptores - fornecimento e instalação")</f>
        <v>PLACA (ESPELHO)100X50MM PARA 2 POSTOS PARA TOMADAS E INTERRUPTORES - FORNECIMENTO E INSTALAÇÃO</v>
      </c>
      <c r="C410" s="177" t="s">
        <v>98</v>
      </c>
      <c r="D410" s="196">
        <v>7</v>
      </c>
      <c r="E410" s="178">
        <v>0</v>
      </c>
      <c r="F410" s="178">
        <v>0</v>
      </c>
      <c r="G410" s="178">
        <f t="shared" si="317"/>
        <v>0</v>
      </c>
      <c r="H410" s="178">
        <f t="shared" si="318"/>
        <v>0</v>
      </c>
      <c r="I410" s="178">
        <f t="shared" si="319"/>
        <v>0</v>
      </c>
      <c r="J410" s="187">
        <f t="shared" si="320"/>
        <v>0</v>
      </c>
      <c r="K410" s="23"/>
    </row>
    <row r="411" spans="1:11" s="10" customFormat="1" ht="8.4" x14ac:dyDescent="0.15">
      <c r="A411" s="223" t="s">
        <v>766</v>
      </c>
      <c r="B411" s="195" t="s">
        <v>767</v>
      </c>
      <c r="C411" s="177" t="s">
        <v>98</v>
      </c>
      <c r="D411" s="196">
        <v>1</v>
      </c>
      <c r="E411" s="178">
        <v>0</v>
      </c>
      <c r="F411" s="178">
        <v>0</v>
      </c>
      <c r="G411" s="178">
        <f t="shared" si="317"/>
        <v>0</v>
      </c>
      <c r="H411" s="178">
        <f t="shared" si="318"/>
        <v>0</v>
      </c>
      <c r="I411" s="178">
        <f t="shared" si="319"/>
        <v>0</v>
      </c>
      <c r="J411" s="187">
        <f t="shared" si="320"/>
        <v>0</v>
      </c>
      <c r="K411" s="23"/>
    </row>
    <row r="412" spans="1:11" s="10" customFormat="1" ht="8.4" x14ac:dyDescent="0.15">
      <c r="A412" s="225" t="s">
        <v>768</v>
      </c>
      <c r="B412" s="194" t="s">
        <v>769</v>
      </c>
      <c r="C412" s="177"/>
      <c r="D412" s="178"/>
      <c r="E412" s="178"/>
      <c r="F412" s="178"/>
      <c r="G412" s="178"/>
      <c r="H412" s="178"/>
      <c r="I412" s="178"/>
      <c r="J412" s="187"/>
      <c r="K412" s="257"/>
    </row>
    <row r="413" spans="1:11" s="10" customFormat="1" ht="25.2" x14ac:dyDescent="0.15">
      <c r="A413" s="223" t="s">
        <v>770</v>
      </c>
      <c r="B413" s="195" t="s">
        <v>394</v>
      </c>
      <c r="C413" s="177" t="s">
        <v>98</v>
      </c>
      <c r="D413" s="196">
        <v>20</v>
      </c>
      <c r="E413" s="178">
        <v>0</v>
      </c>
      <c r="F413" s="178">
        <v>0</v>
      </c>
      <c r="G413" s="178">
        <f t="shared" ref="G413:G414" si="321">E413+F413</f>
        <v>0</v>
      </c>
      <c r="H413" s="178">
        <f t="shared" ref="H413:H414" si="322">TRUNC(D413*E413,2)</f>
        <v>0</v>
      </c>
      <c r="I413" s="178">
        <f t="shared" ref="I413:I414" si="323">J413-H413</f>
        <v>0</v>
      </c>
      <c r="J413" s="187">
        <f t="shared" ref="J413:J414" si="324">TRUNC(D413*G413,2)</f>
        <v>0</v>
      </c>
      <c r="K413" s="257"/>
    </row>
    <row r="414" spans="1:11" s="10" customFormat="1" ht="25.2" x14ac:dyDescent="0.15">
      <c r="A414" s="223" t="s">
        <v>771</v>
      </c>
      <c r="B414" s="195" t="s">
        <v>772</v>
      </c>
      <c r="C414" s="177" t="s">
        <v>98</v>
      </c>
      <c r="D414" s="196">
        <v>2</v>
      </c>
      <c r="E414" s="178">
        <v>0</v>
      </c>
      <c r="F414" s="178">
        <v>0</v>
      </c>
      <c r="G414" s="178">
        <f t="shared" si="321"/>
        <v>0</v>
      </c>
      <c r="H414" s="178">
        <f t="shared" si="322"/>
        <v>0</v>
      </c>
      <c r="I414" s="178">
        <f t="shared" si="323"/>
        <v>0</v>
      </c>
      <c r="J414" s="187">
        <f t="shared" si="324"/>
        <v>0</v>
      </c>
      <c r="K414" s="23"/>
    </row>
    <row r="415" spans="1:11" s="10" customFormat="1" ht="8.4" x14ac:dyDescent="0.15">
      <c r="A415" s="225" t="s">
        <v>773</v>
      </c>
      <c r="B415" s="194" t="s">
        <v>774</v>
      </c>
      <c r="C415" s="177"/>
      <c r="D415" s="178"/>
      <c r="E415" s="178"/>
      <c r="F415" s="178"/>
      <c r="G415" s="178"/>
      <c r="H415" s="178"/>
      <c r="I415" s="178"/>
      <c r="J415" s="187"/>
      <c r="K415" s="23"/>
    </row>
    <row r="416" spans="1:11" s="10" customFormat="1" ht="42" x14ac:dyDescent="0.15">
      <c r="A416" s="223" t="s">
        <v>775</v>
      </c>
      <c r="B416" s="195" t="s">
        <v>776</v>
      </c>
      <c r="C416" s="177" t="s">
        <v>98</v>
      </c>
      <c r="D416" s="196">
        <v>35</v>
      </c>
      <c r="E416" s="178">
        <v>0</v>
      </c>
      <c r="F416" s="178">
        <v>0</v>
      </c>
      <c r="G416" s="178">
        <f t="shared" ref="G416:G418" si="325">E416+F416</f>
        <v>0</v>
      </c>
      <c r="H416" s="178">
        <f t="shared" ref="H416:H418" si="326">TRUNC(D416*E416,2)</f>
        <v>0</v>
      </c>
      <c r="I416" s="178">
        <f t="shared" ref="I416:I418" si="327">J416-H416</f>
        <v>0</v>
      </c>
      <c r="J416" s="187">
        <f t="shared" ref="J416:J418" si="328">TRUNC(D416*G416,2)</f>
        <v>0</v>
      </c>
      <c r="K416" s="23"/>
    </row>
    <row r="417" spans="1:11" s="10" customFormat="1" ht="42" x14ac:dyDescent="0.15">
      <c r="A417" s="223" t="s">
        <v>777</v>
      </c>
      <c r="B417" s="195" t="s">
        <v>778</v>
      </c>
      <c r="C417" s="177" t="s">
        <v>98</v>
      </c>
      <c r="D417" s="196">
        <v>56</v>
      </c>
      <c r="E417" s="178">
        <v>0</v>
      </c>
      <c r="F417" s="178">
        <v>0</v>
      </c>
      <c r="G417" s="178">
        <f t="shared" si="325"/>
        <v>0</v>
      </c>
      <c r="H417" s="178">
        <f t="shared" si="326"/>
        <v>0</v>
      </c>
      <c r="I417" s="178">
        <f t="shared" si="327"/>
        <v>0</v>
      </c>
      <c r="J417" s="187">
        <f t="shared" si="328"/>
        <v>0</v>
      </c>
      <c r="K417" s="23"/>
    </row>
    <row r="418" spans="1:11" s="10" customFormat="1" ht="16.8" x14ac:dyDescent="0.15">
      <c r="A418" s="223" t="s">
        <v>779</v>
      </c>
      <c r="B418" s="195" t="s">
        <v>780</v>
      </c>
      <c r="C418" s="177" t="s">
        <v>98</v>
      </c>
      <c r="D418" s="196">
        <v>46</v>
      </c>
      <c r="E418" s="178">
        <v>0</v>
      </c>
      <c r="F418" s="178">
        <v>0</v>
      </c>
      <c r="G418" s="178">
        <f t="shared" si="325"/>
        <v>0</v>
      </c>
      <c r="H418" s="178">
        <f t="shared" si="326"/>
        <v>0</v>
      </c>
      <c r="I418" s="178">
        <f t="shared" si="327"/>
        <v>0</v>
      </c>
      <c r="J418" s="187">
        <f t="shared" si="328"/>
        <v>0</v>
      </c>
      <c r="K418" s="24"/>
    </row>
    <row r="419" spans="1:11" s="258" customFormat="1" ht="8.4" x14ac:dyDescent="0.15">
      <c r="A419" s="225" t="s">
        <v>781</v>
      </c>
      <c r="B419" s="194" t="s">
        <v>782</v>
      </c>
      <c r="C419" s="177"/>
      <c r="D419" s="178"/>
      <c r="E419" s="178"/>
      <c r="F419" s="178"/>
      <c r="G419" s="178"/>
      <c r="H419" s="178"/>
      <c r="I419" s="178"/>
      <c r="J419" s="187"/>
      <c r="K419" s="28"/>
    </row>
    <row r="420" spans="1:11" s="10" customFormat="1" ht="117.6" x14ac:dyDescent="0.15">
      <c r="A420" s="223" t="s">
        <v>783</v>
      </c>
      <c r="B420" s="195" t="s">
        <v>784</v>
      </c>
      <c r="C420" s="177" t="s">
        <v>98</v>
      </c>
      <c r="D420" s="196">
        <v>1</v>
      </c>
      <c r="E420" s="178">
        <v>0</v>
      </c>
      <c r="F420" s="178">
        <v>0</v>
      </c>
      <c r="G420" s="178">
        <f t="shared" ref="G420" si="329">E420+F420</f>
        <v>0</v>
      </c>
      <c r="H420" s="178">
        <f t="shared" ref="H420" si="330">TRUNC(D420*E420,2)</f>
        <v>0</v>
      </c>
      <c r="I420" s="178">
        <f t="shared" ref="I420" si="331">J420-H420</f>
        <v>0</v>
      </c>
      <c r="J420" s="187">
        <f t="shared" ref="J420" si="332">TRUNC(D420*G420,2)</f>
        <v>0</v>
      </c>
      <c r="K420" s="24"/>
    </row>
    <row r="421" spans="1:11" s="10" customFormat="1" ht="8.4" x14ac:dyDescent="0.15">
      <c r="A421" s="225" t="s">
        <v>785</v>
      </c>
      <c r="B421" s="194" t="s">
        <v>786</v>
      </c>
      <c r="C421" s="177"/>
      <c r="D421" s="178"/>
      <c r="E421" s="178"/>
      <c r="F421" s="178"/>
      <c r="G421" s="178"/>
      <c r="H421" s="178"/>
      <c r="I421" s="178"/>
      <c r="J421" s="187"/>
      <c r="K421" s="24"/>
    </row>
    <row r="422" spans="1:11" s="10" customFormat="1" ht="16.8" x14ac:dyDescent="0.15">
      <c r="A422" s="223" t="s">
        <v>787</v>
      </c>
      <c r="B422" s="195" t="s">
        <v>417</v>
      </c>
      <c r="C422" s="177" t="s">
        <v>98</v>
      </c>
      <c r="D422" s="196">
        <v>19</v>
      </c>
      <c r="E422" s="178">
        <v>0</v>
      </c>
      <c r="F422" s="178">
        <v>0</v>
      </c>
      <c r="G422" s="178">
        <f t="shared" ref="G422:G429" si="333">E422+F422</f>
        <v>0</v>
      </c>
      <c r="H422" s="178">
        <f t="shared" ref="H422:H429" si="334">TRUNC(D422*E422,2)</f>
        <v>0</v>
      </c>
      <c r="I422" s="178">
        <f t="shared" ref="I422:I429" si="335">J422-H422</f>
        <v>0</v>
      </c>
      <c r="J422" s="187">
        <f t="shared" ref="J422:J429" si="336">TRUNC(D422*G422,2)</f>
        <v>0</v>
      </c>
      <c r="K422" s="23"/>
    </row>
    <row r="423" spans="1:11" s="10" customFormat="1" ht="16.8" x14ac:dyDescent="0.15">
      <c r="A423" s="223" t="s">
        <v>788</v>
      </c>
      <c r="B423" s="195" t="s">
        <v>789</v>
      </c>
      <c r="C423" s="177" t="s">
        <v>98</v>
      </c>
      <c r="D423" s="196">
        <v>1</v>
      </c>
      <c r="E423" s="178">
        <v>0</v>
      </c>
      <c r="F423" s="178">
        <v>0</v>
      </c>
      <c r="G423" s="178">
        <f t="shared" si="333"/>
        <v>0</v>
      </c>
      <c r="H423" s="178">
        <f t="shared" si="334"/>
        <v>0</v>
      </c>
      <c r="I423" s="178">
        <f t="shared" si="335"/>
        <v>0</v>
      </c>
      <c r="J423" s="187">
        <f t="shared" si="336"/>
        <v>0</v>
      </c>
      <c r="K423" s="23"/>
    </row>
    <row r="424" spans="1:11" s="10" customFormat="1" ht="16.8" x14ac:dyDescent="0.15">
      <c r="A424" s="223" t="s">
        <v>790</v>
      </c>
      <c r="B424" s="195" t="s">
        <v>791</v>
      </c>
      <c r="C424" s="177" t="s">
        <v>98</v>
      </c>
      <c r="D424" s="196">
        <v>6</v>
      </c>
      <c r="E424" s="178">
        <v>0</v>
      </c>
      <c r="F424" s="178">
        <v>0</v>
      </c>
      <c r="G424" s="178">
        <f t="shared" si="333"/>
        <v>0</v>
      </c>
      <c r="H424" s="178">
        <f t="shared" si="334"/>
        <v>0</v>
      </c>
      <c r="I424" s="178">
        <f t="shared" si="335"/>
        <v>0</v>
      </c>
      <c r="J424" s="187">
        <f t="shared" si="336"/>
        <v>0</v>
      </c>
      <c r="K424" s="23"/>
    </row>
    <row r="425" spans="1:11" s="10" customFormat="1" ht="16.8" x14ac:dyDescent="0.15">
      <c r="A425" s="223" t="s">
        <v>792</v>
      </c>
      <c r="B425" s="195" t="s">
        <v>423</v>
      </c>
      <c r="C425" s="177" t="s">
        <v>98</v>
      </c>
      <c r="D425" s="196">
        <v>6</v>
      </c>
      <c r="E425" s="178">
        <v>0</v>
      </c>
      <c r="F425" s="178">
        <v>0</v>
      </c>
      <c r="G425" s="178">
        <f t="shared" si="333"/>
        <v>0</v>
      </c>
      <c r="H425" s="178">
        <f t="shared" si="334"/>
        <v>0</v>
      </c>
      <c r="I425" s="178">
        <f t="shared" si="335"/>
        <v>0</v>
      </c>
      <c r="J425" s="187">
        <f t="shared" si="336"/>
        <v>0</v>
      </c>
      <c r="K425" s="23"/>
    </row>
    <row r="426" spans="1:11" s="10" customFormat="1" ht="16.8" x14ac:dyDescent="0.15">
      <c r="A426" s="223" t="s">
        <v>793</v>
      </c>
      <c r="B426" s="195" t="s">
        <v>794</v>
      </c>
      <c r="C426" s="177" t="s">
        <v>98</v>
      </c>
      <c r="D426" s="196">
        <v>2</v>
      </c>
      <c r="E426" s="178">
        <v>0</v>
      </c>
      <c r="F426" s="178">
        <v>0</v>
      </c>
      <c r="G426" s="178">
        <f t="shared" si="333"/>
        <v>0</v>
      </c>
      <c r="H426" s="178">
        <f t="shared" si="334"/>
        <v>0</v>
      </c>
      <c r="I426" s="178">
        <f t="shared" si="335"/>
        <v>0</v>
      </c>
      <c r="J426" s="187">
        <f t="shared" si="336"/>
        <v>0</v>
      </c>
      <c r="K426" s="23"/>
    </row>
    <row r="427" spans="1:11" s="10" customFormat="1" ht="16.8" x14ac:dyDescent="0.15">
      <c r="A427" s="223" t="s">
        <v>795</v>
      </c>
      <c r="B427" s="195" t="s">
        <v>796</v>
      </c>
      <c r="C427" s="177" t="s">
        <v>98</v>
      </c>
      <c r="D427" s="196">
        <v>1</v>
      </c>
      <c r="E427" s="178">
        <v>0</v>
      </c>
      <c r="F427" s="178">
        <v>0</v>
      </c>
      <c r="G427" s="178">
        <f t="shared" si="333"/>
        <v>0</v>
      </c>
      <c r="H427" s="178">
        <f t="shared" si="334"/>
        <v>0</v>
      </c>
      <c r="I427" s="178">
        <f t="shared" si="335"/>
        <v>0</v>
      </c>
      <c r="J427" s="187">
        <f t="shared" si="336"/>
        <v>0</v>
      </c>
      <c r="K427" s="23"/>
    </row>
    <row r="428" spans="1:11" s="10" customFormat="1" ht="25.2" x14ac:dyDescent="0.15">
      <c r="A428" s="223" t="s">
        <v>797</v>
      </c>
      <c r="B428" s="195" t="s">
        <v>798</v>
      </c>
      <c r="C428" s="177" t="s">
        <v>98</v>
      </c>
      <c r="D428" s="196">
        <v>4</v>
      </c>
      <c r="E428" s="178">
        <v>0</v>
      </c>
      <c r="F428" s="178">
        <v>0</v>
      </c>
      <c r="G428" s="178">
        <f t="shared" si="333"/>
        <v>0</v>
      </c>
      <c r="H428" s="178">
        <f t="shared" si="334"/>
        <v>0</v>
      </c>
      <c r="I428" s="178">
        <f t="shared" si="335"/>
        <v>0</v>
      </c>
      <c r="J428" s="187">
        <f t="shared" si="336"/>
        <v>0</v>
      </c>
      <c r="K428" s="23"/>
    </row>
    <row r="429" spans="1:11" s="10" customFormat="1" ht="16.8" x14ac:dyDescent="0.15">
      <c r="A429" s="223" t="s">
        <v>799</v>
      </c>
      <c r="B429" s="195" t="s">
        <v>800</v>
      </c>
      <c r="C429" s="177" t="s">
        <v>98</v>
      </c>
      <c r="D429" s="196">
        <v>1</v>
      </c>
      <c r="E429" s="178">
        <v>0</v>
      </c>
      <c r="F429" s="178">
        <v>0</v>
      </c>
      <c r="G429" s="178">
        <f t="shared" si="333"/>
        <v>0</v>
      </c>
      <c r="H429" s="178">
        <f t="shared" si="334"/>
        <v>0</v>
      </c>
      <c r="I429" s="178">
        <f t="shared" si="335"/>
        <v>0</v>
      </c>
      <c r="J429" s="187">
        <f t="shared" si="336"/>
        <v>0</v>
      </c>
      <c r="K429" s="23"/>
    </row>
    <row r="430" spans="1:11" s="10" customFormat="1" ht="8.4" x14ac:dyDescent="0.15">
      <c r="A430" s="225" t="s">
        <v>801</v>
      </c>
      <c r="B430" s="194" t="s">
        <v>384</v>
      </c>
      <c r="C430" s="177"/>
      <c r="D430" s="178"/>
      <c r="E430" s="178"/>
      <c r="F430" s="178"/>
      <c r="G430" s="178"/>
      <c r="H430" s="178"/>
      <c r="I430" s="178"/>
      <c r="J430" s="187"/>
      <c r="K430" s="23"/>
    </row>
    <row r="431" spans="1:11" s="10" customFormat="1" ht="25.2" x14ac:dyDescent="0.15">
      <c r="A431" s="223" t="s">
        <v>802</v>
      </c>
      <c r="B431" s="195" t="s">
        <v>386</v>
      </c>
      <c r="C431" s="177" t="s">
        <v>100</v>
      </c>
      <c r="D431" s="196">
        <v>4850.8100000000004</v>
      </c>
      <c r="E431" s="178">
        <v>0</v>
      </c>
      <c r="F431" s="178">
        <v>0</v>
      </c>
      <c r="G431" s="178">
        <f t="shared" ref="G431:G433" si="337">E431+F431</f>
        <v>0</v>
      </c>
      <c r="H431" s="178">
        <f t="shared" ref="H431:H433" si="338">TRUNC(D431*E431,2)</f>
        <v>0</v>
      </c>
      <c r="I431" s="178">
        <f t="shared" ref="I431:I433" si="339">J431-H431</f>
        <v>0</v>
      </c>
      <c r="J431" s="187">
        <f t="shared" ref="J431:J433" si="340">TRUNC(D431*G431,2)</f>
        <v>0</v>
      </c>
      <c r="K431" s="23"/>
    </row>
    <row r="432" spans="1:11" s="10" customFormat="1" ht="25.2" x14ac:dyDescent="0.15">
      <c r="A432" s="223" t="s">
        <v>803</v>
      </c>
      <c r="B432" s="195" t="s">
        <v>388</v>
      </c>
      <c r="C432" s="177" t="s">
        <v>100</v>
      </c>
      <c r="D432" s="196">
        <v>710.17</v>
      </c>
      <c r="E432" s="178">
        <v>0</v>
      </c>
      <c r="F432" s="178">
        <v>0</v>
      </c>
      <c r="G432" s="178">
        <f t="shared" si="337"/>
        <v>0</v>
      </c>
      <c r="H432" s="178">
        <f t="shared" si="338"/>
        <v>0</v>
      </c>
      <c r="I432" s="178">
        <f t="shared" si="339"/>
        <v>0</v>
      </c>
      <c r="J432" s="187">
        <f t="shared" si="340"/>
        <v>0</v>
      </c>
      <c r="K432" s="23"/>
    </row>
    <row r="433" spans="1:11" s="10" customFormat="1" ht="25.2" x14ac:dyDescent="0.15">
      <c r="A433" s="223" t="s">
        <v>804</v>
      </c>
      <c r="B433" s="195" t="s">
        <v>390</v>
      </c>
      <c r="C433" s="177" t="s">
        <v>100</v>
      </c>
      <c r="D433" s="196">
        <v>1233.17</v>
      </c>
      <c r="E433" s="178">
        <v>0</v>
      </c>
      <c r="F433" s="178">
        <v>0</v>
      </c>
      <c r="G433" s="178">
        <f t="shared" si="337"/>
        <v>0</v>
      </c>
      <c r="H433" s="178">
        <f t="shared" si="338"/>
        <v>0</v>
      </c>
      <c r="I433" s="178">
        <f t="shared" si="339"/>
        <v>0</v>
      </c>
      <c r="J433" s="187">
        <f t="shared" si="340"/>
        <v>0</v>
      </c>
      <c r="K433" s="23"/>
    </row>
    <row r="434" spans="1:11" s="10" customFormat="1" ht="8.4" x14ac:dyDescent="0.15">
      <c r="A434" s="225" t="s">
        <v>805</v>
      </c>
      <c r="B434" s="194" t="s">
        <v>806</v>
      </c>
      <c r="C434" s="177"/>
      <c r="D434" s="178"/>
      <c r="E434" s="178"/>
      <c r="F434" s="178"/>
      <c r="G434" s="178"/>
      <c r="H434" s="178"/>
      <c r="I434" s="178"/>
      <c r="J434" s="187"/>
      <c r="K434" s="23"/>
    </row>
    <row r="435" spans="1:11" s="10" customFormat="1" ht="25.2" x14ac:dyDescent="0.15">
      <c r="A435" s="223" t="s">
        <v>807</v>
      </c>
      <c r="B435" s="195" t="s">
        <v>368</v>
      </c>
      <c r="C435" s="177" t="s">
        <v>100</v>
      </c>
      <c r="D435" s="196">
        <v>11.08</v>
      </c>
      <c r="E435" s="178">
        <v>0</v>
      </c>
      <c r="F435" s="178">
        <v>0</v>
      </c>
      <c r="G435" s="178">
        <f t="shared" ref="G435:G441" si="341">E435+F435</f>
        <v>0</v>
      </c>
      <c r="H435" s="178">
        <f t="shared" ref="H435:H441" si="342">TRUNC(D435*E435,2)</f>
        <v>0</v>
      </c>
      <c r="I435" s="178">
        <f t="shared" ref="I435:I441" si="343">J435-H435</f>
        <v>0</v>
      </c>
      <c r="J435" s="187">
        <f t="shared" ref="J435:J441" si="344">TRUNC(D435*G435,2)</f>
        <v>0</v>
      </c>
      <c r="K435" s="23"/>
    </row>
    <row r="436" spans="1:11" s="10" customFormat="1" ht="25.2" x14ac:dyDescent="0.15">
      <c r="A436" s="223" t="s">
        <v>808</v>
      </c>
      <c r="B436" s="195" t="s">
        <v>370</v>
      </c>
      <c r="C436" s="177" t="s">
        <v>100</v>
      </c>
      <c r="D436" s="196">
        <v>154.30000000000001</v>
      </c>
      <c r="E436" s="178">
        <v>0</v>
      </c>
      <c r="F436" s="178">
        <v>0</v>
      </c>
      <c r="G436" s="178">
        <f t="shared" si="341"/>
        <v>0</v>
      </c>
      <c r="H436" s="178">
        <f t="shared" si="342"/>
        <v>0</v>
      </c>
      <c r="I436" s="178">
        <f t="shared" si="343"/>
        <v>0</v>
      </c>
      <c r="J436" s="187">
        <f t="shared" si="344"/>
        <v>0</v>
      </c>
      <c r="K436" s="23"/>
    </row>
    <row r="437" spans="1:11" s="10" customFormat="1" ht="25.2" x14ac:dyDescent="0.15">
      <c r="A437" s="223" t="s">
        <v>809</v>
      </c>
      <c r="B437" s="195" t="s">
        <v>810</v>
      </c>
      <c r="C437" s="177" t="s">
        <v>100</v>
      </c>
      <c r="D437" s="196">
        <v>6</v>
      </c>
      <c r="E437" s="178">
        <v>0</v>
      </c>
      <c r="F437" s="178">
        <v>0</v>
      </c>
      <c r="G437" s="178">
        <f t="shared" si="341"/>
        <v>0</v>
      </c>
      <c r="H437" s="178">
        <f t="shared" si="342"/>
        <v>0</v>
      </c>
      <c r="I437" s="178">
        <f t="shared" si="343"/>
        <v>0</v>
      </c>
      <c r="J437" s="187">
        <f t="shared" si="344"/>
        <v>0</v>
      </c>
      <c r="K437" s="23"/>
    </row>
    <row r="438" spans="1:11" s="10" customFormat="1" ht="8.4" x14ac:dyDescent="0.15">
      <c r="A438" s="223" t="s">
        <v>811</v>
      </c>
      <c r="B438" s="195" t="s">
        <v>812</v>
      </c>
      <c r="C438" s="177" t="s">
        <v>100</v>
      </c>
      <c r="D438" s="196">
        <v>435.36</v>
      </c>
      <c r="E438" s="178">
        <v>0</v>
      </c>
      <c r="F438" s="178">
        <v>0</v>
      </c>
      <c r="G438" s="178">
        <f t="shared" si="341"/>
        <v>0</v>
      </c>
      <c r="H438" s="178">
        <f t="shared" si="342"/>
        <v>0</v>
      </c>
      <c r="I438" s="178">
        <f t="shared" si="343"/>
        <v>0</v>
      </c>
      <c r="J438" s="187">
        <f t="shared" si="344"/>
        <v>0</v>
      </c>
      <c r="K438" s="23"/>
    </row>
    <row r="439" spans="1:11" s="10" customFormat="1" ht="8.4" x14ac:dyDescent="0.15">
      <c r="A439" s="223" t="s">
        <v>813</v>
      </c>
      <c r="B439" s="195" t="s">
        <v>814</v>
      </c>
      <c r="C439" s="177" t="s">
        <v>100</v>
      </c>
      <c r="D439" s="196">
        <v>6</v>
      </c>
      <c r="E439" s="178">
        <v>0</v>
      </c>
      <c r="F439" s="178">
        <v>0</v>
      </c>
      <c r="G439" s="178">
        <f t="shared" si="341"/>
        <v>0</v>
      </c>
      <c r="H439" s="178">
        <f t="shared" si="342"/>
        <v>0</v>
      </c>
      <c r="I439" s="178">
        <f t="shared" si="343"/>
        <v>0</v>
      </c>
      <c r="J439" s="187">
        <f t="shared" si="344"/>
        <v>0</v>
      </c>
      <c r="K439" s="23"/>
    </row>
    <row r="440" spans="1:11" s="10" customFormat="1" ht="8.4" x14ac:dyDescent="0.15">
      <c r="A440" s="223" t="s">
        <v>815</v>
      </c>
      <c r="B440" s="195" t="s">
        <v>374</v>
      </c>
      <c r="C440" s="177" t="s">
        <v>100</v>
      </c>
      <c r="D440" s="196">
        <v>58.95</v>
      </c>
      <c r="E440" s="178">
        <v>0</v>
      </c>
      <c r="F440" s="178">
        <v>0</v>
      </c>
      <c r="G440" s="178">
        <f t="shared" si="341"/>
        <v>0</v>
      </c>
      <c r="H440" s="178">
        <f t="shared" si="342"/>
        <v>0</v>
      </c>
      <c r="I440" s="178">
        <f t="shared" si="343"/>
        <v>0</v>
      </c>
      <c r="J440" s="187">
        <f t="shared" si="344"/>
        <v>0</v>
      </c>
      <c r="K440" s="23"/>
    </row>
    <row r="441" spans="1:11" s="10" customFormat="1" ht="16.8" x14ac:dyDescent="0.15">
      <c r="A441" s="223" t="s">
        <v>816</v>
      </c>
      <c r="B441" s="195" t="s">
        <v>817</v>
      </c>
      <c r="C441" s="177" t="s">
        <v>100</v>
      </c>
      <c r="D441" s="196">
        <v>12.74</v>
      </c>
      <c r="E441" s="178">
        <v>0</v>
      </c>
      <c r="F441" s="178">
        <v>0</v>
      </c>
      <c r="G441" s="178">
        <f t="shared" si="341"/>
        <v>0</v>
      </c>
      <c r="H441" s="178">
        <f t="shared" si="342"/>
        <v>0</v>
      </c>
      <c r="I441" s="178">
        <f t="shared" si="343"/>
        <v>0</v>
      </c>
      <c r="J441" s="187">
        <f t="shared" si="344"/>
        <v>0</v>
      </c>
      <c r="K441" s="23"/>
    </row>
    <row r="442" spans="1:11" s="10" customFormat="1" ht="8.4" x14ac:dyDescent="0.15">
      <c r="A442" s="223"/>
      <c r="B442" s="197" t="s">
        <v>15</v>
      </c>
      <c r="C442" s="177"/>
      <c r="D442" s="178"/>
      <c r="E442" s="178"/>
      <c r="F442" s="178"/>
      <c r="G442" s="178"/>
      <c r="H442" s="198">
        <f>SUM(H396:H441)</f>
        <v>0</v>
      </c>
      <c r="I442" s="198">
        <f>SUM(I396:I441)</f>
        <v>0</v>
      </c>
      <c r="J442" s="199"/>
      <c r="K442" s="23"/>
    </row>
    <row r="443" spans="1:11" s="10" customFormat="1" ht="8.4" x14ac:dyDescent="0.15">
      <c r="A443" s="314"/>
      <c r="B443" s="32"/>
      <c r="C443" s="200"/>
      <c r="D443" s="201"/>
      <c r="E443" s="201"/>
      <c r="F443" s="201"/>
      <c r="G443" s="201"/>
      <c r="H443" s="201"/>
      <c r="I443" s="202">
        <f>H442+I442</f>
        <v>0</v>
      </c>
      <c r="J443" s="203"/>
      <c r="K443" s="23"/>
    </row>
    <row r="444" spans="1:11" s="10" customFormat="1" ht="8.4" x14ac:dyDescent="0.15">
      <c r="A444" s="225" t="s">
        <v>818</v>
      </c>
      <c r="B444" s="194" t="s">
        <v>433</v>
      </c>
      <c r="C444" s="177"/>
      <c r="D444" s="178"/>
      <c r="E444" s="178"/>
      <c r="F444" s="178"/>
      <c r="G444" s="178"/>
      <c r="H444" s="178"/>
      <c r="I444" s="178"/>
      <c r="J444" s="187"/>
      <c r="K444" s="23"/>
    </row>
    <row r="445" spans="1:11" s="10" customFormat="1" ht="8.4" x14ac:dyDescent="0.15">
      <c r="A445" s="225" t="s">
        <v>819</v>
      </c>
      <c r="B445" s="194" t="s">
        <v>435</v>
      </c>
      <c r="C445" s="177"/>
      <c r="D445" s="178"/>
      <c r="E445" s="178"/>
      <c r="F445" s="178"/>
      <c r="G445" s="178"/>
      <c r="H445" s="178"/>
      <c r="I445" s="178"/>
      <c r="J445" s="187"/>
      <c r="K445" s="23"/>
    </row>
    <row r="446" spans="1:11" s="10" customFormat="1" ht="25.2" x14ac:dyDescent="0.15">
      <c r="A446" s="223" t="s">
        <v>820</v>
      </c>
      <c r="B446" s="195" t="s">
        <v>437</v>
      </c>
      <c r="C446" s="177" t="s">
        <v>98</v>
      </c>
      <c r="D446" s="196">
        <v>2</v>
      </c>
      <c r="E446" s="178">
        <v>0</v>
      </c>
      <c r="F446" s="178">
        <v>0</v>
      </c>
      <c r="G446" s="178">
        <f t="shared" ref="G446:G447" si="345">E446+F446</f>
        <v>0</v>
      </c>
      <c r="H446" s="178">
        <f t="shared" ref="H446:H447" si="346">TRUNC(D446*E446,2)</f>
        <v>0</v>
      </c>
      <c r="I446" s="178">
        <f t="shared" ref="I446:I447" si="347">J446-H446</f>
        <v>0</v>
      </c>
      <c r="J446" s="187">
        <f t="shared" ref="J446:J447" si="348">TRUNC(D446*G446,2)</f>
        <v>0</v>
      </c>
      <c r="K446" s="23"/>
    </row>
    <row r="447" spans="1:11" s="10" customFormat="1" ht="25.2" x14ac:dyDescent="0.15">
      <c r="A447" s="223" t="s">
        <v>821</v>
      </c>
      <c r="B447" s="195" t="s">
        <v>439</v>
      </c>
      <c r="C447" s="177" t="s">
        <v>98</v>
      </c>
      <c r="D447" s="196">
        <v>6</v>
      </c>
      <c r="E447" s="178">
        <v>0</v>
      </c>
      <c r="F447" s="178">
        <v>0</v>
      </c>
      <c r="G447" s="178">
        <f t="shared" si="345"/>
        <v>0</v>
      </c>
      <c r="H447" s="178">
        <f t="shared" si="346"/>
        <v>0</v>
      </c>
      <c r="I447" s="178">
        <f t="shared" si="347"/>
        <v>0</v>
      </c>
      <c r="J447" s="187">
        <f t="shared" si="348"/>
        <v>0</v>
      </c>
      <c r="K447" s="23"/>
    </row>
    <row r="448" spans="1:11" s="10" customFormat="1" ht="8.4" x14ac:dyDescent="0.15">
      <c r="A448" s="225" t="s">
        <v>822</v>
      </c>
      <c r="B448" s="194" t="s">
        <v>441</v>
      </c>
      <c r="C448" s="177"/>
      <c r="D448" s="178"/>
      <c r="E448" s="178"/>
      <c r="F448" s="178"/>
      <c r="G448" s="178"/>
      <c r="H448" s="178"/>
      <c r="I448" s="178"/>
      <c r="J448" s="187"/>
      <c r="K448" s="23"/>
    </row>
    <row r="449" spans="1:11" s="10" customFormat="1" ht="8.4" x14ac:dyDescent="0.15">
      <c r="A449" s="223" t="s">
        <v>823</v>
      </c>
      <c r="B449" s="195" t="s">
        <v>824</v>
      </c>
      <c r="C449" s="177" t="s">
        <v>98</v>
      </c>
      <c r="D449" s="196">
        <v>3</v>
      </c>
      <c r="E449" s="178">
        <v>0</v>
      </c>
      <c r="F449" s="178">
        <v>0</v>
      </c>
      <c r="G449" s="178">
        <f t="shared" ref="G449:G452" si="349">E449+F449</f>
        <v>0</v>
      </c>
      <c r="H449" s="178">
        <f t="shared" ref="H449:H452" si="350">TRUNC(D449*E449,2)</f>
        <v>0</v>
      </c>
      <c r="I449" s="178">
        <f t="shared" ref="I449:I452" si="351">J449-H449</f>
        <v>0</v>
      </c>
      <c r="J449" s="187">
        <f t="shared" ref="J449:J452" si="352">TRUNC(D449*G449,2)</f>
        <v>0</v>
      </c>
      <c r="K449" s="23"/>
    </row>
    <row r="450" spans="1:11" s="10" customFormat="1" ht="8.4" x14ac:dyDescent="0.15">
      <c r="A450" s="223" t="s">
        <v>825</v>
      </c>
      <c r="B450" s="195" t="s">
        <v>443</v>
      </c>
      <c r="C450" s="177" t="s">
        <v>98</v>
      </c>
      <c r="D450" s="196">
        <v>3</v>
      </c>
      <c r="E450" s="178">
        <v>0</v>
      </c>
      <c r="F450" s="178">
        <v>0</v>
      </c>
      <c r="G450" s="178">
        <f t="shared" si="349"/>
        <v>0</v>
      </c>
      <c r="H450" s="178">
        <f t="shared" si="350"/>
        <v>0</v>
      </c>
      <c r="I450" s="178">
        <f t="shared" si="351"/>
        <v>0</v>
      </c>
      <c r="J450" s="187">
        <f t="shared" si="352"/>
        <v>0</v>
      </c>
      <c r="K450" s="23"/>
    </row>
    <row r="451" spans="1:11" s="10" customFormat="1" ht="8.4" x14ac:dyDescent="0.15">
      <c r="A451" s="223" t="s">
        <v>826</v>
      </c>
      <c r="B451" s="195" t="s">
        <v>827</v>
      </c>
      <c r="C451" s="177" t="s">
        <v>98</v>
      </c>
      <c r="D451" s="196">
        <v>1</v>
      </c>
      <c r="E451" s="178">
        <v>0</v>
      </c>
      <c r="F451" s="178">
        <v>0</v>
      </c>
      <c r="G451" s="178">
        <f t="shared" si="349"/>
        <v>0</v>
      </c>
      <c r="H451" s="178">
        <f t="shared" si="350"/>
        <v>0</v>
      </c>
      <c r="I451" s="178">
        <f t="shared" si="351"/>
        <v>0</v>
      </c>
      <c r="J451" s="187">
        <f t="shared" si="352"/>
        <v>0</v>
      </c>
      <c r="K451" s="23"/>
    </row>
    <row r="452" spans="1:11" s="10" customFormat="1" ht="8.4" x14ac:dyDescent="0.15">
      <c r="A452" s="223" t="s">
        <v>828</v>
      </c>
      <c r="B452" s="195" t="s">
        <v>829</v>
      </c>
      <c r="C452" s="177" t="s">
        <v>98</v>
      </c>
      <c r="D452" s="196">
        <v>1</v>
      </c>
      <c r="E452" s="178">
        <v>0</v>
      </c>
      <c r="F452" s="178">
        <v>0</v>
      </c>
      <c r="G452" s="178">
        <f t="shared" si="349"/>
        <v>0</v>
      </c>
      <c r="H452" s="178">
        <f t="shared" si="350"/>
        <v>0</v>
      </c>
      <c r="I452" s="178">
        <f t="shared" si="351"/>
        <v>0</v>
      </c>
      <c r="J452" s="187">
        <f t="shared" si="352"/>
        <v>0</v>
      </c>
      <c r="K452" s="23"/>
    </row>
    <row r="453" spans="1:11" s="10" customFormat="1" ht="8.4" x14ac:dyDescent="0.15">
      <c r="A453" s="225" t="s">
        <v>830</v>
      </c>
      <c r="B453" s="194" t="s">
        <v>445</v>
      </c>
      <c r="C453" s="177"/>
      <c r="D453" s="178"/>
      <c r="E453" s="178"/>
      <c r="F453" s="178"/>
      <c r="G453" s="178"/>
      <c r="H453" s="178"/>
      <c r="I453" s="178"/>
      <c r="J453" s="187"/>
      <c r="K453" s="23"/>
    </row>
    <row r="454" spans="1:11" s="10" customFormat="1" ht="16.8" x14ac:dyDescent="0.15">
      <c r="A454" s="223" t="s">
        <v>831</v>
      </c>
      <c r="B454" s="195" t="s">
        <v>447</v>
      </c>
      <c r="C454" s="177" t="s">
        <v>98</v>
      </c>
      <c r="D454" s="196">
        <v>4</v>
      </c>
      <c r="E454" s="178">
        <v>0</v>
      </c>
      <c r="F454" s="178">
        <v>0</v>
      </c>
      <c r="G454" s="178">
        <f t="shared" ref="G454" si="353">E454+F454</f>
        <v>0</v>
      </c>
      <c r="H454" s="178">
        <f t="shared" ref="H454" si="354">TRUNC(D454*E454,2)</f>
        <v>0</v>
      </c>
      <c r="I454" s="178">
        <f t="shared" ref="I454" si="355">J454-H454</f>
        <v>0</v>
      </c>
      <c r="J454" s="187">
        <f t="shared" ref="J454" si="356">TRUNC(D454*G454,2)</f>
        <v>0</v>
      </c>
      <c r="K454" s="23"/>
    </row>
    <row r="455" spans="1:11" s="10" customFormat="1" ht="8.4" x14ac:dyDescent="0.15">
      <c r="A455" s="225" t="s">
        <v>832</v>
      </c>
      <c r="B455" s="194" t="s">
        <v>449</v>
      </c>
      <c r="C455" s="177"/>
      <c r="D455" s="178"/>
      <c r="E455" s="178"/>
      <c r="F455" s="178"/>
      <c r="G455" s="178"/>
      <c r="H455" s="178"/>
      <c r="I455" s="178"/>
      <c r="J455" s="187"/>
      <c r="K455" s="23"/>
    </row>
    <row r="456" spans="1:11" s="10" customFormat="1" ht="16.8" x14ac:dyDescent="0.15">
      <c r="A456" s="223" t="s">
        <v>833</v>
      </c>
      <c r="B456" s="195" t="s">
        <v>451</v>
      </c>
      <c r="C456" s="177" t="s">
        <v>98</v>
      </c>
      <c r="D456" s="196">
        <v>7</v>
      </c>
      <c r="E456" s="178">
        <v>0</v>
      </c>
      <c r="F456" s="178">
        <v>0</v>
      </c>
      <c r="G456" s="178">
        <f t="shared" ref="G456:G457" si="357">E456+F456</f>
        <v>0</v>
      </c>
      <c r="H456" s="178">
        <f t="shared" ref="H456:H457" si="358">TRUNC(D456*E456,2)</f>
        <v>0</v>
      </c>
      <c r="I456" s="178">
        <f t="shared" ref="I456:I457" si="359">J456-H456</f>
        <v>0</v>
      </c>
      <c r="J456" s="187">
        <f t="shared" ref="J456:J457" si="360">TRUNC(D456*G456,2)</f>
        <v>0</v>
      </c>
      <c r="K456" s="23"/>
    </row>
    <row r="457" spans="1:11" s="10" customFormat="1" ht="16.8" x14ac:dyDescent="0.15">
      <c r="A457" s="223" t="s">
        <v>834</v>
      </c>
      <c r="B457" s="195" t="s">
        <v>453</v>
      </c>
      <c r="C457" s="177" t="s">
        <v>98</v>
      </c>
      <c r="D457" s="196">
        <v>13</v>
      </c>
      <c r="E457" s="178">
        <v>0</v>
      </c>
      <c r="F457" s="178">
        <v>0</v>
      </c>
      <c r="G457" s="178">
        <f t="shared" si="357"/>
        <v>0</v>
      </c>
      <c r="H457" s="178">
        <f t="shared" si="358"/>
        <v>0</v>
      </c>
      <c r="I457" s="178">
        <f t="shared" si="359"/>
        <v>0</v>
      </c>
      <c r="J457" s="187">
        <f t="shared" si="360"/>
        <v>0</v>
      </c>
      <c r="K457" s="23"/>
    </row>
    <row r="458" spans="1:11" s="10" customFormat="1" ht="8.4" x14ac:dyDescent="0.15">
      <c r="A458" s="225" t="s">
        <v>835</v>
      </c>
      <c r="B458" s="194" t="s">
        <v>455</v>
      </c>
      <c r="C458" s="177"/>
      <c r="D458" s="178"/>
      <c r="E458" s="178"/>
      <c r="F458" s="178"/>
      <c r="G458" s="178"/>
      <c r="H458" s="178"/>
      <c r="I458" s="178"/>
      <c r="J458" s="187"/>
      <c r="K458" s="23"/>
    </row>
    <row r="459" spans="1:11" s="10" customFormat="1" ht="8.4" x14ac:dyDescent="0.15">
      <c r="A459" s="223" t="s">
        <v>836</v>
      </c>
      <c r="B459" s="195" t="s">
        <v>457</v>
      </c>
      <c r="C459" s="177" t="s">
        <v>98</v>
      </c>
      <c r="D459" s="196">
        <v>5</v>
      </c>
      <c r="E459" s="178">
        <v>0</v>
      </c>
      <c r="F459" s="178">
        <v>0</v>
      </c>
      <c r="G459" s="178">
        <f t="shared" ref="G459:G460" si="361">E459+F459</f>
        <v>0</v>
      </c>
      <c r="H459" s="178">
        <f t="shared" ref="H459:H460" si="362">TRUNC(D459*E459,2)</f>
        <v>0</v>
      </c>
      <c r="I459" s="178">
        <f t="shared" ref="I459:I460" si="363">J459-H459</f>
        <v>0</v>
      </c>
      <c r="J459" s="187">
        <f t="shared" ref="J459:J460" si="364">TRUNC(D459*G459,2)</f>
        <v>0</v>
      </c>
      <c r="K459" s="23"/>
    </row>
    <row r="460" spans="1:11" s="10" customFormat="1" ht="8.4" x14ac:dyDescent="0.15">
      <c r="A460" s="223" t="s">
        <v>837</v>
      </c>
      <c r="B460" s="195" t="s">
        <v>459</v>
      </c>
      <c r="C460" s="177" t="s">
        <v>98</v>
      </c>
      <c r="D460" s="196">
        <v>1</v>
      </c>
      <c r="E460" s="178">
        <v>0</v>
      </c>
      <c r="F460" s="178">
        <v>0</v>
      </c>
      <c r="G460" s="178">
        <f t="shared" si="361"/>
        <v>0</v>
      </c>
      <c r="H460" s="178">
        <f t="shared" si="362"/>
        <v>0</v>
      </c>
      <c r="I460" s="178">
        <f t="shared" si="363"/>
        <v>0</v>
      </c>
      <c r="J460" s="187">
        <f t="shared" si="364"/>
        <v>0</v>
      </c>
      <c r="K460" s="23"/>
    </row>
    <row r="461" spans="1:11" s="10" customFormat="1" ht="8.4" x14ac:dyDescent="0.15">
      <c r="A461" s="225" t="s">
        <v>838</v>
      </c>
      <c r="B461" s="194" t="s">
        <v>461</v>
      </c>
      <c r="C461" s="177"/>
      <c r="D461" s="178"/>
      <c r="E461" s="178"/>
      <c r="F461" s="178"/>
      <c r="G461" s="178"/>
      <c r="H461" s="178"/>
      <c r="I461" s="178"/>
      <c r="J461" s="187"/>
      <c r="K461" s="23"/>
    </row>
    <row r="462" spans="1:11" s="10" customFormat="1" ht="42" x14ac:dyDescent="0.15">
      <c r="A462" s="223" t="s">
        <v>839</v>
      </c>
      <c r="B462" s="195" t="s">
        <v>463</v>
      </c>
      <c r="C462" s="177" t="s">
        <v>98</v>
      </c>
      <c r="D462" s="196">
        <v>2</v>
      </c>
      <c r="E462" s="178">
        <v>0</v>
      </c>
      <c r="F462" s="178">
        <v>0</v>
      </c>
      <c r="G462" s="178">
        <f t="shared" ref="G462" si="365">E462+F462</f>
        <v>0</v>
      </c>
      <c r="H462" s="178">
        <f t="shared" ref="H462" si="366">TRUNC(D462*E462,2)</f>
        <v>0</v>
      </c>
      <c r="I462" s="178">
        <f t="shared" ref="I462" si="367">J462-H462</f>
        <v>0</v>
      </c>
      <c r="J462" s="187">
        <f t="shared" ref="J462" si="368">TRUNC(D462*G462,2)</f>
        <v>0</v>
      </c>
      <c r="K462" s="23"/>
    </row>
    <row r="463" spans="1:11" s="10" customFormat="1" ht="8.4" x14ac:dyDescent="0.15">
      <c r="A463" s="225" t="s">
        <v>840</v>
      </c>
      <c r="B463" s="194" t="s">
        <v>465</v>
      </c>
      <c r="C463" s="177"/>
      <c r="D463" s="178"/>
      <c r="E463" s="178"/>
      <c r="F463" s="178"/>
      <c r="G463" s="178"/>
      <c r="H463" s="178"/>
      <c r="I463" s="178"/>
      <c r="J463" s="187"/>
      <c r="K463" s="23"/>
    </row>
    <row r="464" spans="1:11" s="10" customFormat="1" ht="16.8" x14ac:dyDescent="0.15">
      <c r="A464" s="223" t="s">
        <v>841</v>
      </c>
      <c r="B464" s="195" t="s">
        <v>467</v>
      </c>
      <c r="C464" s="177" t="s">
        <v>98</v>
      </c>
      <c r="D464" s="196">
        <v>28</v>
      </c>
      <c r="E464" s="178">
        <v>0</v>
      </c>
      <c r="F464" s="178">
        <v>0</v>
      </c>
      <c r="G464" s="178">
        <f t="shared" ref="G464" si="369">E464+F464</f>
        <v>0</v>
      </c>
      <c r="H464" s="178">
        <f t="shared" ref="H464" si="370">TRUNC(D464*E464,2)</f>
        <v>0</v>
      </c>
      <c r="I464" s="178">
        <f t="shared" ref="I464" si="371">J464-H464</f>
        <v>0</v>
      </c>
      <c r="J464" s="187">
        <f t="shared" ref="J464" si="372">TRUNC(D464*G464,2)</f>
        <v>0</v>
      </c>
      <c r="K464" s="23"/>
    </row>
    <row r="465" spans="1:11" s="10" customFormat="1" ht="8.4" x14ac:dyDescent="0.15">
      <c r="A465" s="225" t="s">
        <v>842</v>
      </c>
      <c r="B465" s="194" t="s">
        <v>478</v>
      </c>
      <c r="C465" s="177"/>
      <c r="D465" s="178"/>
      <c r="E465" s="178"/>
      <c r="F465" s="178"/>
      <c r="G465" s="178"/>
      <c r="H465" s="178"/>
      <c r="I465" s="178"/>
      <c r="J465" s="187"/>
      <c r="K465" s="24"/>
    </row>
    <row r="466" spans="1:11" s="10" customFormat="1" ht="8.4" x14ac:dyDescent="0.15">
      <c r="A466" s="223" t="s">
        <v>843</v>
      </c>
      <c r="B466" s="195" t="s">
        <v>480</v>
      </c>
      <c r="C466" s="177" t="s">
        <v>98</v>
      </c>
      <c r="D466" s="196">
        <v>3</v>
      </c>
      <c r="E466" s="178">
        <v>0</v>
      </c>
      <c r="F466" s="178">
        <v>0</v>
      </c>
      <c r="G466" s="178">
        <f t="shared" ref="G466:G469" si="373">E466+F466</f>
        <v>0</v>
      </c>
      <c r="H466" s="178">
        <f t="shared" ref="H466:H469" si="374">TRUNC(D466*E466,2)</f>
        <v>0</v>
      </c>
      <c r="I466" s="178">
        <f t="shared" ref="I466:I469" si="375">J466-H466</f>
        <v>0</v>
      </c>
      <c r="J466" s="187">
        <f t="shared" ref="J466:J469" si="376">TRUNC(D466*G466,2)</f>
        <v>0</v>
      </c>
      <c r="K466" s="28"/>
    </row>
    <row r="467" spans="1:11" s="10" customFormat="1" ht="8.4" x14ac:dyDescent="0.15">
      <c r="A467" s="223" t="s">
        <v>844</v>
      </c>
      <c r="B467" s="195" t="s">
        <v>482</v>
      </c>
      <c r="C467" s="177" t="s">
        <v>98</v>
      </c>
      <c r="D467" s="196">
        <v>3</v>
      </c>
      <c r="E467" s="178">
        <v>0</v>
      </c>
      <c r="F467" s="178">
        <v>0</v>
      </c>
      <c r="G467" s="178">
        <f t="shared" si="373"/>
        <v>0</v>
      </c>
      <c r="H467" s="178">
        <f t="shared" si="374"/>
        <v>0</v>
      </c>
      <c r="I467" s="178">
        <f t="shared" si="375"/>
        <v>0</v>
      </c>
      <c r="J467" s="187">
        <f t="shared" si="376"/>
        <v>0</v>
      </c>
      <c r="K467" s="23"/>
    </row>
    <row r="468" spans="1:11" s="10" customFormat="1" ht="16.8" x14ac:dyDescent="0.15">
      <c r="A468" s="223" t="s">
        <v>845</v>
      </c>
      <c r="B468" s="195" t="s">
        <v>484</v>
      </c>
      <c r="C468" s="177" t="s">
        <v>98</v>
      </c>
      <c r="D468" s="196">
        <v>6</v>
      </c>
      <c r="E468" s="178">
        <v>0</v>
      </c>
      <c r="F468" s="178">
        <v>0</v>
      </c>
      <c r="G468" s="178">
        <f t="shared" si="373"/>
        <v>0</v>
      </c>
      <c r="H468" s="178">
        <f t="shared" si="374"/>
        <v>0</v>
      </c>
      <c r="I468" s="178">
        <f t="shared" si="375"/>
        <v>0</v>
      </c>
      <c r="J468" s="187">
        <f t="shared" si="376"/>
        <v>0</v>
      </c>
      <c r="K468" s="23"/>
    </row>
    <row r="469" spans="1:11" s="10" customFormat="1" ht="8.4" x14ac:dyDescent="0.15">
      <c r="A469" s="223" t="s">
        <v>846</v>
      </c>
      <c r="B469" s="195" t="s">
        <v>488</v>
      </c>
      <c r="C469" s="177" t="s">
        <v>98</v>
      </c>
      <c r="D469" s="196">
        <v>9</v>
      </c>
      <c r="E469" s="178">
        <v>0</v>
      </c>
      <c r="F469" s="178">
        <v>0</v>
      </c>
      <c r="G469" s="178">
        <f t="shared" si="373"/>
        <v>0</v>
      </c>
      <c r="H469" s="178">
        <f t="shared" si="374"/>
        <v>0</v>
      </c>
      <c r="I469" s="178">
        <f t="shared" si="375"/>
        <v>0</v>
      </c>
      <c r="J469" s="187">
        <f t="shared" si="376"/>
        <v>0</v>
      </c>
      <c r="K469" s="23"/>
    </row>
    <row r="470" spans="1:11" s="10" customFormat="1" ht="8.4" x14ac:dyDescent="0.15">
      <c r="A470" s="223"/>
      <c r="B470" s="197" t="s">
        <v>15</v>
      </c>
      <c r="C470" s="177"/>
      <c r="D470" s="178"/>
      <c r="E470" s="178"/>
      <c r="F470" s="178"/>
      <c r="G470" s="178"/>
      <c r="H470" s="198">
        <f>SUM(H446:H469)</f>
        <v>0</v>
      </c>
      <c r="I470" s="198">
        <f>SUM(I446:I469)</f>
        <v>0</v>
      </c>
      <c r="J470" s="199"/>
      <c r="K470" s="23"/>
    </row>
    <row r="471" spans="1:11" s="10" customFormat="1" ht="8.4" x14ac:dyDescent="0.15">
      <c r="A471" s="314"/>
      <c r="B471" s="32"/>
      <c r="C471" s="200"/>
      <c r="D471" s="201"/>
      <c r="E471" s="201"/>
      <c r="F471" s="201"/>
      <c r="G471" s="201"/>
      <c r="H471" s="201"/>
      <c r="I471" s="202">
        <f>H470+I470</f>
        <v>0</v>
      </c>
      <c r="J471" s="203"/>
      <c r="K471" s="23"/>
    </row>
    <row r="472" spans="1:11" s="10" customFormat="1" ht="8.4" x14ac:dyDescent="0.15">
      <c r="A472" s="225" t="s">
        <v>847</v>
      </c>
      <c r="B472" s="194" t="s">
        <v>490</v>
      </c>
      <c r="C472" s="177"/>
      <c r="D472" s="178"/>
      <c r="E472" s="178"/>
      <c r="F472" s="178"/>
      <c r="G472" s="178"/>
      <c r="H472" s="178"/>
      <c r="I472" s="178"/>
      <c r="J472" s="187"/>
      <c r="K472" s="23"/>
    </row>
    <row r="473" spans="1:11" s="10" customFormat="1" ht="8.4" x14ac:dyDescent="0.15">
      <c r="A473" s="225" t="s">
        <v>848</v>
      </c>
      <c r="B473" s="194" t="s">
        <v>492</v>
      </c>
      <c r="C473" s="177"/>
      <c r="D473" s="178"/>
      <c r="E473" s="178"/>
      <c r="F473" s="178"/>
      <c r="G473" s="178"/>
      <c r="H473" s="178"/>
      <c r="I473" s="178"/>
      <c r="J473" s="187"/>
      <c r="K473" s="23"/>
    </row>
    <row r="474" spans="1:11" s="10" customFormat="1" ht="8.4" x14ac:dyDescent="0.15">
      <c r="A474" s="225" t="s">
        <v>849</v>
      </c>
      <c r="B474" s="194" t="s">
        <v>850</v>
      </c>
      <c r="C474" s="177"/>
      <c r="D474" s="178"/>
      <c r="E474" s="178"/>
      <c r="F474" s="178"/>
      <c r="G474" s="178"/>
      <c r="H474" s="178"/>
      <c r="I474" s="178"/>
      <c r="J474" s="187"/>
      <c r="K474" s="23"/>
    </row>
    <row r="475" spans="1:11" s="10" customFormat="1" ht="16.8" x14ac:dyDescent="0.15">
      <c r="A475" s="223" t="s">
        <v>851</v>
      </c>
      <c r="B475" s="195" t="s">
        <v>852</v>
      </c>
      <c r="C475" s="177" t="s">
        <v>98</v>
      </c>
      <c r="D475" s="196">
        <v>4</v>
      </c>
      <c r="E475" s="178">
        <v>0</v>
      </c>
      <c r="F475" s="178">
        <v>0</v>
      </c>
      <c r="G475" s="178">
        <f t="shared" ref="G475:G476" si="377">E475+F475</f>
        <v>0</v>
      </c>
      <c r="H475" s="178">
        <f t="shared" ref="H475:H476" si="378">TRUNC(D475*E475,2)</f>
        <v>0</v>
      </c>
      <c r="I475" s="178">
        <f t="shared" ref="I475:I476" si="379">J475-H475</f>
        <v>0</v>
      </c>
      <c r="J475" s="187">
        <f t="shared" ref="J475:J476" si="380">TRUNC(D475*G475,2)</f>
        <v>0</v>
      </c>
      <c r="K475" s="23"/>
    </row>
    <row r="476" spans="1:11" s="10" customFormat="1" ht="33.6" x14ac:dyDescent="0.15">
      <c r="A476" s="223" t="s">
        <v>853</v>
      </c>
      <c r="B476" s="195" t="s">
        <v>854</v>
      </c>
      <c r="C476" s="177" t="s">
        <v>98</v>
      </c>
      <c r="D476" s="196">
        <v>2</v>
      </c>
      <c r="E476" s="178">
        <v>0</v>
      </c>
      <c r="F476" s="178">
        <v>0</v>
      </c>
      <c r="G476" s="178">
        <f t="shared" si="377"/>
        <v>0</v>
      </c>
      <c r="H476" s="178">
        <f t="shared" si="378"/>
        <v>0</v>
      </c>
      <c r="I476" s="178">
        <f t="shared" si="379"/>
        <v>0</v>
      </c>
      <c r="J476" s="187">
        <f t="shared" si="380"/>
        <v>0</v>
      </c>
      <c r="K476" s="23"/>
    </row>
    <row r="477" spans="1:11" s="10" customFormat="1" ht="8.4" x14ac:dyDescent="0.15">
      <c r="A477" s="225" t="s">
        <v>855</v>
      </c>
      <c r="B477" s="194" t="s">
        <v>494</v>
      </c>
      <c r="C477" s="177"/>
      <c r="D477" s="178"/>
      <c r="E477" s="178"/>
      <c r="F477" s="178"/>
      <c r="G477" s="178"/>
      <c r="H477" s="178"/>
      <c r="I477" s="178"/>
      <c r="J477" s="187"/>
      <c r="K477" s="23"/>
    </row>
    <row r="478" spans="1:11" s="10" customFormat="1" ht="25.2" x14ac:dyDescent="0.15">
      <c r="A478" s="223" t="s">
        <v>856</v>
      </c>
      <c r="B478" s="195" t="s">
        <v>857</v>
      </c>
      <c r="C478" s="177" t="s">
        <v>98</v>
      </c>
      <c r="D478" s="196">
        <v>4</v>
      </c>
      <c r="E478" s="178">
        <v>0</v>
      </c>
      <c r="F478" s="178">
        <v>0</v>
      </c>
      <c r="G478" s="178">
        <f t="shared" ref="G478:G479" si="381">E478+F478</f>
        <v>0</v>
      </c>
      <c r="H478" s="178">
        <f t="shared" ref="H478:H479" si="382">TRUNC(D478*E478,2)</f>
        <v>0</v>
      </c>
      <c r="I478" s="178">
        <f t="shared" ref="I478:I479" si="383">J478-H478</f>
        <v>0</v>
      </c>
      <c r="J478" s="187">
        <f t="shared" ref="J478:J479" si="384">TRUNC(D478*G478,2)</f>
        <v>0</v>
      </c>
      <c r="K478" s="23"/>
    </row>
    <row r="479" spans="1:11" s="10" customFormat="1" ht="25.2" x14ac:dyDescent="0.15">
      <c r="A479" s="223" t="s">
        <v>858</v>
      </c>
      <c r="B479" s="195" t="s">
        <v>859</v>
      </c>
      <c r="C479" s="177" t="s">
        <v>98</v>
      </c>
      <c r="D479" s="196">
        <v>4</v>
      </c>
      <c r="E479" s="178">
        <v>0</v>
      </c>
      <c r="F479" s="178">
        <v>0</v>
      </c>
      <c r="G479" s="178">
        <f t="shared" si="381"/>
        <v>0</v>
      </c>
      <c r="H479" s="178">
        <f t="shared" si="382"/>
        <v>0</v>
      </c>
      <c r="I479" s="178">
        <f t="shared" si="383"/>
        <v>0</v>
      </c>
      <c r="J479" s="187">
        <f t="shared" si="384"/>
        <v>0</v>
      </c>
      <c r="K479" s="23"/>
    </row>
    <row r="480" spans="1:11" s="10" customFormat="1" ht="8.4" x14ac:dyDescent="0.15">
      <c r="A480" s="225" t="s">
        <v>860</v>
      </c>
      <c r="B480" s="194" t="s">
        <v>861</v>
      </c>
      <c r="C480" s="177"/>
      <c r="D480" s="178"/>
      <c r="E480" s="178"/>
      <c r="F480" s="178"/>
      <c r="G480" s="178"/>
      <c r="H480" s="178"/>
      <c r="I480" s="178"/>
      <c r="J480" s="187"/>
      <c r="K480" s="23"/>
    </row>
    <row r="481" spans="1:11" s="10" customFormat="1" ht="25.2" x14ac:dyDescent="0.15">
      <c r="A481" s="223" t="s">
        <v>862</v>
      </c>
      <c r="B481" s="195" t="s">
        <v>863</v>
      </c>
      <c r="C481" s="177" t="s">
        <v>100</v>
      </c>
      <c r="D481" s="196">
        <v>85</v>
      </c>
      <c r="E481" s="178">
        <v>0</v>
      </c>
      <c r="F481" s="178">
        <v>0</v>
      </c>
      <c r="G481" s="178">
        <f t="shared" ref="G481:G483" si="385">E481+F481</f>
        <v>0</v>
      </c>
      <c r="H481" s="178">
        <f t="shared" ref="H481:H483" si="386">TRUNC(D481*E481,2)</f>
        <v>0</v>
      </c>
      <c r="I481" s="178">
        <f t="shared" ref="I481:I483" si="387">J481-H481</f>
        <v>0</v>
      </c>
      <c r="J481" s="187">
        <f t="shared" ref="J481:J483" si="388">TRUNC(D481*G481,2)</f>
        <v>0</v>
      </c>
      <c r="K481" s="23"/>
    </row>
    <row r="482" spans="1:11" s="10" customFormat="1" ht="25.2" x14ac:dyDescent="0.15">
      <c r="A482" s="223" t="s">
        <v>864</v>
      </c>
      <c r="B482" s="195" t="s">
        <v>865</v>
      </c>
      <c r="C482" s="177" t="s">
        <v>100</v>
      </c>
      <c r="D482" s="196">
        <v>300</v>
      </c>
      <c r="E482" s="178">
        <v>0</v>
      </c>
      <c r="F482" s="178">
        <v>0</v>
      </c>
      <c r="G482" s="178">
        <f t="shared" si="385"/>
        <v>0</v>
      </c>
      <c r="H482" s="178">
        <f t="shared" si="386"/>
        <v>0</v>
      </c>
      <c r="I482" s="178">
        <f t="shared" si="387"/>
        <v>0</v>
      </c>
      <c r="J482" s="187">
        <f t="shared" si="388"/>
        <v>0</v>
      </c>
      <c r="K482" s="24"/>
    </row>
    <row r="483" spans="1:11" s="10" customFormat="1" ht="33.6" x14ac:dyDescent="0.15">
      <c r="A483" s="223" t="s">
        <v>866</v>
      </c>
      <c r="B483" s="195" t="s">
        <v>867</v>
      </c>
      <c r="C483" s="177" t="s">
        <v>12</v>
      </c>
      <c r="D483" s="196">
        <v>210</v>
      </c>
      <c r="E483" s="178">
        <v>0</v>
      </c>
      <c r="F483" s="178">
        <v>0</v>
      </c>
      <c r="G483" s="178">
        <f t="shared" si="385"/>
        <v>0</v>
      </c>
      <c r="H483" s="178">
        <f t="shared" si="386"/>
        <v>0</v>
      </c>
      <c r="I483" s="178">
        <f t="shared" si="387"/>
        <v>0</v>
      </c>
      <c r="J483" s="187">
        <f t="shared" si="388"/>
        <v>0</v>
      </c>
      <c r="K483" s="28"/>
    </row>
    <row r="484" spans="1:11" s="10" customFormat="1" ht="8.4" x14ac:dyDescent="0.15">
      <c r="A484" s="225" t="s">
        <v>868</v>
      </c>
      <c r="B484" s="194" t="s">
        <v>869</v>
      </c>
      <c r="C484" s="177"/>
      <c r="D484" s="178"/>
      <c r="E484" s="178"/>
      <c r="F484" s="178"/>
      <c r="G484" s="178"/>
      <c r="H484" s="178"/>
      <c r="I484" s="178"/>
      <c r="J484" s="187"/>
      <c r="K484" s="24"/>
    </row>
    <row r="485" spans="1:11" s="10" customFormat="1" ht="8.4" x14ac:dyDescent="0.15">
      <c r="A485" s="225" t="s">
        <v>870</v>
      </c>
      <c r="B485" s="194" t="s">
        <v>871</v>
      </c>
      <c r="C485" s="177"/>
      <c r="D485" s="178"/>
      <c r="E485" s="178"/>
      <c r="F485" s="178"/>
      <c r="G485" s="178"/>
      <c r="H485" s="178"/>
      <c r="I485" s="178"/>
      <c r="J485" s="187"/>
      <c r="K485" s="24"/>
    </row>
    <row r="486" spans="1:11" s="10" customFormat="1" ht="16.8" x14ac:dyDescent="0.15">
      <c r="A486" s="223" t="s">
        <v>872</v>
      </c>
      <c r="B486" s="195" t="s">
        <v>873</v>
      </c>
      <c r="C486" s="177" t="s">
        <v>17</v>
      </c>
      <c r="D486" s="196">
        <v>1</v>
      </c>
      <c r="E486" s="178">
        <v>0</v>
      </c>
      <c r="F486" s="178">
        <v>0</v>
      </c>
      <c r="G486" s="178">
        <f t="shared" ref="G486" si="389">E486+F486</f>
        <v>0</v>
      </c>
      <c r="H486" s="178">
        <f t="shared" ref="H486" si="390">TRUNC(D486*E486,2)</f>
        <v>0</v>
      </c>
      <c r="I486" s="178">
        <f t="shared" ref="I486" si="391">J486-H486</f>
        <v>0</v>
      </c>
      <c r="J486" s="187">
        <f t="shared" ref="J486" si="392">TRUNC(D486*G486,2)</f>
        <v>0</v>
      </c>
      <c r="K486" s="24"/>
    </row>
    <row r="487" spans="1:11" s="10" customFormat="1" ht="8.4" x14ac:dyDescent="0.15">
      <c r="A487" s="225" t="s">
        <v>874</v>
      </c>
      <c r="B487" s="194" t="s">
        <v>875</v>
      </c>
      <c r="C487" s="177"/>
      <c r="D487" s="178"/>
      <c r="E487" s="178"/>
      <c r="F487" s="178"/>
      <c r="G487" s="178"/>
      <c r="H487" s="178"/>
      <c r="I487" s="178"/>
      <c r="J487" s="187"/>
      <c r="K487" s="24"/>
    </row>
    <row r="488" spans="1:11" s="10" customFormat="1" ht="42" x14ac:dyDescent="0.15">
      <c r="A488" s="223" t="s">
        <v>876</v>
      </c>
      <c r="B488" s="195" t="s">
        <v>877</v>
      </c>
      <c r="C488" s="177" t="s">
        <v>13</v>
      </c>
      <c r="D488" s="196">
        <v>1</v>
      </c>
      <c r="E488" s="178">
        <v>0</v>
      </c>
      <c r="F488" s="178">
        <v>0</v>
      </c>
      <c r="G488" s="178">
        <f t="shared" ref="G488:G491" si="393">E488+F488</f>
        <v>0</v>
      </c>
      <c r="H488" s="178">
        <f t="shared" ref="H488:H491" si="394">TRUNC(D488*E488,2)</f>
        <v>0</v>
      </c>
      <c r="I488" s="178">
        <f t="shared" ref="I488:I491" si="395">J488-H488</f>
        <v>0</v>
      </c>
      <c r="J488" s="187">
        <f t="shared" ref="J488:J491" si="396">TRUNC(D488*G488,2)</f>
        <v>0</v>
      </c>
      <c r="K488" s="24"/>
    </row>
    <row r="489" spans="1:11" s="10" customFormat="1" ht="42" x14ac:dyDescent="0.15">
      <c r="A489" s="223" t="s">
        <v>878</v>
      </c>
      <c r="B489" s="195" t="s">
        <v>879</v>
      </c>
      <c r="C489" s="177" t="s">
        <v>17</v>
      </c>
      <c r="D489" s="196">
        <v>3</v>
      </c>
      <c r="E489" s="178">
        <v>0</v>
      </c>
      <c r="F489" s="178">
        <v>0</v>
      </c>
      <c r="G489" s="178">
        <f t="shared" si="393"/>
        <v>0</v>
      </c>
      <c r="H489" s="178">
        <f t="shared" si="394"/>
        <v>0</v>
      </c>
      <c r="I489" s="178">
        <f t="shared" si="395"/>
        <v>0</v>
      </c>
      <c r="J489" s="187">
        <f t="shared" si="396"/>
        <v>0</v>
      </c>
      <c r="K489" s="23"/>
    </row>
    <row r="490" spans="1:11" s="10" customFormat="1" ht="42" x14ac:dyDescent="0.15">
      <c r="A490" s="223" t="s">
        <v>880</v>
      </c>
      <c r="B490" s="195" t="s">
        <v>511</v>
      </c>
      <c r="C490" s="177" t="s">
        <v>98</v>
      </c>
      <c r="D490" s="196">
        <v>5</v>
      </c>
      <c r="E490" s="178">
        <v>0</v>
      </c>
      <c r="F490" s="178">
        <v>0</v>
      </c>
      <c r="G490" s="178">
        <f t="shared" si="393"/>
        <v>0</v>
      </c>
      <c r="H490" s="178">
        <f t="shared" si="394"/>
        <v>0</v>
      </c>
      <c r="I490" s="178">
        <f t="shared" si="395"/>
        <v>0</v>
      </c>
      <c r="J490" s="187">
        <f t="shared" si="396"/>
        <v>0</v>
      </c>
      <c r="K490" s="23"/>
    </row>
    <row r="491" spans="1:11" s="10" customFormat="1" ht="16.8" x14ac:dyDescent="0.15">
      <c r="A491" s="223" t="s">
        <v>881</v>
      </c>
      <c r="B491" s="195" t="s">
        <v>882</v>
      </c>
      <c r="C491" s="177" t="s">
        <v>98</v>
      </c>
      <c r="D491" s="196">
        <v>1</v>
      </c>
      <c r="E491" s="178">
        <v>0</v>
      </c>
      <c r="F491" s="178">
        <v>0</v>
      </c>
      <c r="G491" s="178">
        <f t="shared" si="393"/>
        <v>0</v>
      </c>
      <c r="H491" s="178">
        <f t="shared" si="394"/>
        <v>0</v>
      </c>
      <c r="I491" s="178">
        <f t="shared" si="395"/>
        <v>0</v>
      </c>
      <c r="J491" s="187">
        <f t="shared" si="396"/>
        <v>0</v>
      </c>
      <c r="K491" s="23"/>
    </row>
    <row r="492" spans="1:11" s="10" customFormat="1" ht="8.4" x14ac:dyDescent="0.15">
      <c r="A492" s="225" t="s">
        <v>883</v>
      </c>
      <c r="B492" s="194" t="s">
        <v>515</v>
      </c>
      <c r="C492" s="177"/>
      <c r="D492" s="178"/>
      <c r="E492" s="178"/>
      <c r="F492" s="178"/>
      <c r="G492" s="178"/>
      <c r="H492" s="178"/>
      <c r="I492" s="178"/>
      <c r="J492" s="187"/>
      <c r="K492" s="23"/>
    </row>
    <row r="493" spans="1:11" s="10" customFormat="1" ht="42" x14ac:dyDescent="0.15">
      <c r="A493" s="223" t="s">
        <v>884</v>
      </c>
      <c r="B493" s="195" t="s">
        <v>517</v>
      </c>
      <c r="C493" s="177" t="s">
        <v>98</v>
      </c>
      <c r="D493" s="196">
        <v>3</v>
      </c>
      <c r="E493" s="178">
        <v>0</v>
      </c>
      <c r="F493" s="178">
        <v>0</v>
      </c>
      <c r="G493" s="178">
        <f t="shared" ref="G493:G494" si="397">E493+F493</f>
        <v>0</v>
      </c>
      <c r="H493" s="178">
        <f t="shared" ref="H493:H494" si="398">TRUNC(D493*E493,2)</f>
        <v>0</v>
      </c>
      <c r="I493" s="178">
        <f t="shared" ref="I493:I494" si="399">J493-H493</f>
        <v>0</v>
      </c>
      <c r="J493" s="187">
        <f t="shared" ref="J493:J494" si="400">TRUNC(D493*G493,2)</f>
        <v>0</v>
      </c>
      <c r="K493" s="23"/>
    </row>
    <row r="494" spans="1:11" s="10" customFormat="1" ht="42" x14ac:dyDescent="0.15">
      <c r="A494" s="223" t="s">
        <v>884</v>
      </c>
      <c r="B494" s="195" t="s">
        <v>885</v>
      </c>
      <c r="C494" s="177" t="s">
        <v>98</v>
      </c>
      <c r="D494" s="196">
        <v>5</v>
      </c>
      <c r="E494" s="178">
        <v>0</v>
      </c>
      <c r="F494" s="178">
        <v>0</v>
      </c>
      <c r="G494" s="178">
        <f t="shared" si="397"/>
        <v>0</v>
      </c>
      <c r="H494" s="178">
        <f t="shared" si="398"/>
        <v>0</v>
      </c>
      <c r="I494" s="178">
        <f t="shared" si="399"/>
        <v>0</v>
      </c>
      <c r="J494" s="187">
        <f t="shared" si="400"/>
        <v>0</v>
      </c>
      <c r="K494" s="23"/>
    </row>
    <row r="495" spans="1:11" s="10" customFormat="1" ht="8.4" x14ac:dyDescent="0.15">
      <c r="A495" s="225" t="s">
        <v>886</v>
      </c>
      <c r="B495" s="194" t="s">
        <v>519</v>
      </c>
      <c r="C495" s="177"/>
      <c r="D495" s="178"/>
      <c r="E495" s="178"/>
      <c r="F495" s="178"/>
      <c r="G495" s="178"/>
      <c r="H495" s="178"/>
      <c r="I495" s="178"/>
      <c r="J495" s="187"/>
      <c r="K495" s="23"/>
    </row>
    <row r="496" spans="1:11" s="10" customFormat="1" ht="8.4" x14ac:dyDescent="0.15">
      <c r="A496" s="223" t="s">
        <v>887</v>
      </c>
      <c r="B496" s="195" t="s">
        <v>521</v>
      </c>
      <c r="C496" s="177" t="s">
        <v>522</v>
      </c>
      <c r="D496" s="196">
        <v>106</v>
      </c>
      <c r="E496" s="178">
        <v>0</v>
      </c>
      <c r="F496" s="178">
        <v>0</v>
      </c>
      <c r="G496" s="178">
        <f t="shared" ref="G496:G499" si="401">E496+F496</f>
        <v>0</v>
      </c>
      <c r="H496" s="178">
        <f t="shared" ref="H496:H499" si="402">TRUNC(D496*E496,2)</f>
        <v>0</v>
      </c>
      <c r="I496" s="178">
        <f t="shared" ref="I496:I499" si="403">J496-H496</f>
        <v>0</v>
      </c>
      <c r="J496" s="187">
        <f t="shared" ref="J496:J499" si="404">TRUNC(D496*G496,2)</f>
        <v>0</v>
      </c>
      <c r="K496" s="23"/>
    </row>
    <row r="497" spans="1:11" s="10" customFormat="1" ht="8.4" x14ac:dyDescent="0.15">
      <c r="A497" s="223" t="s">
        <v>888</v>
      </c>
      <c r="B497" s="195" t="s">
        <v>889</v>
      </c>
      <c r="C497" s="177" t="s">
        <v>522</v>
      </c>
      <c r="D497" s="196">
        <v>25</v>
      </c>
      <c r="E497" s="178">
        <v>0</v>
      </c>
      <c r="F497" s="178">
        <v>0</v>
      </c>
      <c r="G497" s="178">
        <f t="shared" si="401"/>
        <v>0</v>
      </c>
      <c r="H497" s="178">
        <f t="shared" si="402"/>
        <v>0</v>
      </c>
      <c r="I497" s="178">
        <f t="shared" si="403"/>
        <v>0</v>
      </c>
      <c r="J497" s="187">
        <f t="shared" si="404"/>
        <v>0</v>
      </c>
      <c r="K497" s="23"/>
    </row>
    <row r="498" spans="1:11" s="10" customFormat="1" ht="8.4" x14ac:dyDescent="0.15">
      <c r="A498" s="223" t="s">
        <v>890</v>
      </c>
      <c r="B498" s="195" t="s">
        <v>524</v>
      </c>
      <c r="C498" s="177" t="s">
        <v>522</v>
      </c>
      <c r="D498" s="196">
        <v>2400</v>
      </c>
      <c r="E498" s="178">
        <v>0</v>
      </c>
      <c r="F498" s="178">
        <v>0</v>
      </c>
      <c r="G498" s="178">
        <f t="shared" si="401"/>
        <v>0</v>
      </c>
      <c r="H498" s="178">
        <f t="shared" si="402"/>
        <v>0</v>
      </c>
      <c r="I498" s="178">
        <f t="shared" si="403"/>
        <v>0</v>
      </c>
      <c r="J498" s="187">
        <f t="shared" si="404"/>
        <v>0</v>
      </c>
      <c r="K498" s="23"/>
    </row>
    <row r="499" spans="1:11" s="10" customFormat="1" ht="8.4" x14ac:dyDescent="0.15">
      <c r="A499" s="223" t="s">
        <v>891</v>
      </c>
      <c r="B499" s="195" t="s">
        <v>892</v>
      </c>
      <c r="C499" s="177" t="s">
        <v>522</v>
      </c>
      <c r="D499" s="196">
        <v>540</v>
      </c>
      <c r="E499" s="178">
        <v>0</v>
      </c>
      <c r="F499" s="178">
        <v>0</v>
      </c>
      <c r="G499" s="178">
        <f t="shared" si="401"/>
        <v>0</v>
      </c>
      <c r="H499" s="178">
        <f t="shared" si="402"/>
        <v>0</v>
      </c>
      <c r="I499" s="178">
        <f t="shared" si="403"/>
        <v>0</v>
      </c>
      <c r="J499" s="187">
        <f t="shared" si="404"/>
        <v>0</v>
      </c>
      <c r="K499" s="23"/>
    </row>
    <row r="500" spans="1:11" s="10" customFormat="1" ht="8.4" x14ac:dyDescent="0.15">
      <c r="A500" s="225" t="s">
        <v>893</v>
      </c>
      <c r="B500" s="194" t="s">
        <v>526</v>
      </c>
      <c r="C500" s="177"/>
      <c r="D500" s="178"/>
      <c r="E500" s="178"/>
      <c r="F500" s="178"/>
      <c r="G500" s="178"/>
      <c r="H500" s="178"/>
      <c r="I500" s="178"/>
      <c r="J500" s="187"/>
      <c r="K500" s="23"/>
    </row>
    <row r="501" spans="1:11" s="10" customFormat="1" ht="33.6" x14ac:dyDescent="0.15">
      <c r="A501" s="223" t="s">
        <v>894</v>
      </c>
      <c r="B501" s="195" t="s">
        <v>895</v>
      </c>
      <c r="C501" s="177" t="s">
        <v>98</v>
      </c>
      <c r="D501" s="196">
        <v>1</v>
      </c>
      <c r="E501" s="178">
        <v>0</v>
      </c>
      <c r="F501" s="178">
        <v>0</v>
      </c>
      <c r="G501" s="178">
        <f t="shared" ref="G501:G509" si="405">E501+F501</f>
        <v>0</v>
      </c>
      <c r="H501" s="178">
        <f t="shared" ref="H501:H509" si="406">TRUNC(D501*E501,2)</f>
        <v>0</v>
      </c>
      <c r="I501" s="178">
        <f t="shared" ref="I501:I509" si="407">J501-H501</f>
        <v>0</v>
      </c>
      <c r="J501" s="187">
        <f t="shared" ref="J501:J509" si="408">TRUNC(D501*G501,2)</f>
        <v>0</v>
      </c>
      <c r="K501" s="23"/>
    </row>
    <row r="502" spans="1:11" s="10" customFormat="1" ht="16.8" x14ac:dyDescent="0.15">
      <c r="A502" s="223" t="s">
        <v>896</v>
      </c>
      <c r="B502" s="195" t="s">
        <v>897</v>
      </c>
      <c r="C502" s="177" t="s">
        <v>100</v>
      </c>
      <c r="D502" s="196">
        <v>325</v>
      </c>
      <c r="E502" s="178">
        <v>0</v>
      </c>
      <c r="F502" s="178">
        <v>0</v>
      </c>
      <c r="G502" s="178">
        <f t="shared" si="405"/>
        <v>0</v>
      </c>
      <c r="H502" s="178">
        <f t="shared" si="406"/>
        <v>0</v>
      </c>
      <c r="I502" s="178">
        <f t="shared" si="407"/>
        <v>0</v>
      </c>
      <c r="J502" s="187">
        <f t="shared" si="408"/>
        <v>0</v>
      </c>
      <c r="K502" s="23"/>
    </row>
    <row r="503" spans="1:11" s="10" customFormat="1" ht="42" x14ac:dyDescent="0.15">
      <c r="A503" s="223" t="s">
        <v>898</v>
      </c>
      <c r="B503" s="195" t="s">
        <v>532</v>
      </c>
      <c r="C503" s="177" t="s">
        <v>12</v>
      </c>
      <c r="D503" s="196">
        <v>325</v>
      </c>
      <c r="E503" s="178">
        <v>0</v>
      </c>
      <c r="F503" s="178">
        <v>0</v>
      </c>
      <c r="G503" s="178">
        <f t="shared" si="405"/>
        <v>0</v>
      </c>
      <c r="H503" s="178">
        <f t="shared" si="406"/>
        <v>0</v>
      </c>
      <c r="I503" s="178">
        <f t="shared" si="407"/>
        <v>0</v>
      </c>
      <c r="J503" s="187">
        <f t="shared" si="408"/>
        <v>0</v>
      </c>
      <c r="K503" s="23"/>
    </row>
    <row r="504" spans="1:11" s="10" customFormat="1" ht="33.6" x14ac:dyDescent="0.15">
      <c r="A504" s="223" t="s">
        <v>899</v>
      </c>
      <c r="B504" s="195" t="s">
        <v>534</v>
      </c>
      <c r="C504" s="177" t="s">
        <v>17</v>
      </c>
      <c r="D504" s="196">
        <v>10</v>
      </c>
      <c r="E504" s="178">
        <v>0</v>
      </c>
      <c r="F504" s="178">
        <v>0</v>
      </c>
      <c r="G504" s="178">
        <f t="shared" si="405"/>
        <v>0</v>
      </c>
      <c r="H504" s="178">
        <f t="shared" si="406"/>
        <v>0</v>
      </c>
      <c r="I504" s="178">
        <f t="shared" si="407"/>
        <v>0</v>
      </c>
      <c r="J504" s="187">
        <f t="shared" si="408"/>
        <v>0</v>
      </c>
      <c r="K504" s="23"/>
    </row>
    <row r="505" spans="1:11" s="10" customFormat="1" ht="8.4" x14ac:dyDescent="0.15">
      <c r="A505" s="223" t="s">
        <v>900</v>
      </c>
      <c r="B505" s="195" t="s">
        <v>536</v>
      </c>
      <c r="C505" s="177" t="s">
        <v>901</v>
      </c>
      <c r="D505" s="196">
        <v>10</v>
      </c>
      <c r="E505" s="178">
        <v>0</v>
      </c>
      <c r="F505" s="178">
        <v>0</v>
      </c>
      <c r="G505" s="178">
        <f t="shared" si="405"/>
        <v>0</v>
      </c>
      <c r="H505" s="178">
        <f t="shared" si="406"/>
        <v>0</v>
      </c>
      <c r="I505" s="178">
        <f t="shared" si="407"/>
        <v>0</v>
      </c>
      <c r="J505" s="187">
        <f t="shared" si="408"/>
        <v>0</v>
      </c>
      <c r="K505" s="23"/>
    </row>
    <row r="506" spans="1:11" s="10" customFormat="1" ht="16.8" x14ac:dyDescent="0.15">
      <c r="A506" s="223" t="s">
        <v>902</v>
      </c>
      <c r="B506" s="195" t="s">
        <v>538</v>
      </c>
      <c r="C506" s="177" t="s">
        <v>98</v>
      </c>
      <c r="D506" s="196">
        <v>10</v>
      </c>
      <c r="E506" s="178">
        <v>0</v>
      </c>
      <c r="F506" s="178">
        <v>0</v>
      </c>
      <c r="G506" s="178">
        <f t="shared" si="405"/>
        <v>0</v>
      </c>
      <c r="H506" s="178">
        <f t="shared" si="406"/>
        <v>0</v>
      </c>
      <c r="I506" s="178">
        <f t="shared" si="407"/>
        <v>0</v>
      </c>
      <c r="J506" s="187">
        <f t="shared" si="408"/>
        <v>0</v>
      </c>
      <c r="K506" s="23"/>
    </row>
    <row r="507" spans="1:11" s="10" customFormat="1" ht="25.2" x14ac:dyDescent="0.15">
      <c r="A507" s="223" t="s">
        <v>903</v>
      </c>
      <c r="B507" s="195" t="s">
        <v>904</v>
      </c>
      <c r="C507" s="177" t="s">
        <v>98</v>
      </c>
      <c r="D507" s="196">
        <v>4</v>
      </c>
      <c r="E507" s="178">
        <v>0</v>
      </c>
      <c r="F507" s="178">
        <v>0</v>
      </c>
      <c r="G507" s="178">
        <f t="shared" si="405"/>
        <v>0</v>
      </c>
      <c r="H507" s="178">
        <f t="shared" si="406"/>
        <v>0</v>
      </c>
      <c r="I507" s="178">
        <f t="shared" si="407"/>
        <v>0</v>
      </c>
      <c r="J507" s="187">
        <f t="shared" si="408"/>
        <v>0</v>
      </c>
      <c r="K507" s="23"/>
    </row>
    <row r="508" spans="1:11" s="10" customFormat="1" ht="16.8" x14ac:dyDescent="0.15">
      <c r="A508" s="223" t="s">
        <v>905</v>
      </c>
      <c r="B508" s="195" t="s">
        <v>906</v>
      </c>
      <c r="C508" s="177" t="s">
        <v>98</v>
      </c>
      <c r="D508" s="196">
        <v>10</v>
      </c>
      <c r="E508" s="178">
        <v>0</v>
      </c>
      <c r="F508" s="178">
        <v>0</v>
      </c>
      <c r="G508" s="178">
        <f t="shared" si="405"/>
        <v>0</v>
      </c>
      <c r="H508" s="178">
        <f t="shared" si="406"/>
        <v>0</v>
      </c>
      <c r="I508" s="178">
        <f t="shared" si="407"/>
        <v>0</v>
      </c>
      <c r="J508" s="187">
        <f t="shared" si="408"/>
        <v>0</v>
      </c>
      <c r="K508" s="23"/>
    </row>
    <row r="509" spans="1:11" s="10" customFormat="1" ht="16.8" x14ac:dyDescent="0.15">
      <c r="A509" s="223" t="s">
        <v>907</v>
      </c>
      <c r="B509" s="195" t="s">
        <v>908</v>
      </c>
      <c r="C509" s="177" t="s">
        <v>98</v>
      </c>
      <c r="D509" s="196">
        <v>10</v>
      </c>
      <c r="E509" s="178">
        <v>0</v>
      </c>
      <c r="F509" s="178">
        <v>0</v>
      </c>
      <c r="G509" s="178">
        <f t="shared" si="405"/>
        <v>0</v>
      </c>
      <c r="H509" s="178">
        <f t="shared" si="406"/>
        <v>0</v>
      </c>
      <c r="I509" s="178">
        <f t="shared" si="407"/>
        <v>0</v>
      </c>
      <c r="J509" s="187">
        <f t="shared" si="408"/>
        <v>0</v>
      </c>
      <c r="K509" s="23"/>
    </row>
    <row r="510" spans="1:11" s="10" customFormat="1" ht="8.4" x14ac:dyDescent="0.15">
      <c r="A510" s="225" t="s">
        <v>909</v>
      </c>
      <c r="B510" s="194" t="s">
        <v>910</v>
      </c>
      <c r="C510" s="177"/>
      <c r="D510" s="178"/>
      <c r="E510" s="178"/>
      <c r="F510" s="178"/>
      <c r="G510" s="178"/>
      <c r="H510" s="178"/>
      <c r="I510" s="178"/>
      <c r="J510" s="187"/>
      <c r="K510" s="23"/>
    </row>
    <row r="511" spans="1:11" s="10" customFormat="1" ht="8.4" x14ac:dyDescent="0.15">
      <c r="A511" s="223" t="s">
        <v>911</v>
      </c>
      <c r="B511" s="195" t="s">
        <v>546</v>
      </c>
      <c r="C511" s="177" t="s">
        <v>522</v>
      </c>
      <c r="D511" s="196">
        <v>10</v>
      </c>
      <c r="E511" s="178">
        <v>0</v>
      </c>
      <c r="F511" s="178">
        <v>0</v>
      </c>
      <c r="G511" s="178">
        <f t="shared" ref="G511:G518" si="409">E511+F511</f>
        <v>0</v>
      </c>
      <c r="H511" s="178">
        <f t="shared" ref="H511:H518" si="410">TRUNC(D511*E511,2)</f>
        <v>0</v>
      </c>
      <c r="I511" s="178">
        <f t="shared" ref="I511:I518" si="411">J511-H511</f>
        <v>0</v>
      </c>
      <c r="J511" s="187">
        <f t="shared" ref="J511:J518" si="412">TRUNC(D511*G511,2)</f>
        <v>0</v>
      </c>
      <c r="K511" s="23"/>
    </row>
    <row r="512" spans="1:11" s="10" customFormat="1" ht="8.4" x14ac:dyDescent="0.15">
      <c r="A512" s="223" t="s">
        <v>912</v>
      </c>
      <c r="B512" s="195" t="s">
        <v>548</v>
      </c>
      <c r="C512" s="177" t="s">
        <v>522</v>
      </c>
      <c r="D512" s="196">
        <v>5</v>
      </c>
      <c r="E512" s="178">
        <v>0</v>
      </c>
      <c r="F512" s="178">
        <v>0</v>
      </c>
      <c r="G512" s="178">
        <f t="shared" si="409"/>
        <v>0</v>
      </c>
      <c r="H512" s="178">
        <f t="shared" si="410"/>
        <v>0</v>
      </c>
      <c r="I512" s="178">
        <f t="shared" si="411"/>
        <v>0</v>
      </c>
      <c r="J512" s="187">
        <f t="shared" si="412"/>
        <v>0</v>
      </c>
      <c r="K512" s="28"/>
    </row>
    <row r="513" spans="1:11" s="10" customFormat="1" ht="25.2" x14ac:dyDescent="0.15">
      <c r="A513" s="223" t="s">
        <v>913</v>
      </c>
      <c r="B513" s="195" t="s">
        <v>550</v>
      </c>
      <c r="C513" s="177" t="s">
        <v>17</v>
      </c>
      <c r="D513" s="196">
        <v>40</v>
      </c>
      <c r="E513" s="178">
        <v>0</v>
      </c>
      <c r="F513" s="178">
        <v>0</v>
      </c>
      <c r="G513" s="178">
        <f t="shared" si="409"/>
        <v>0</v>
      </c>
      <c r="H513" s="178">
        <f t="shared" si="410"/>
        <v>0</v>
      </c>
      <c r="I513" s="178">
        <f t="shared" si="411"/>
        <v>0</v>
      </c>
      <c r="J513" s="187">
        <f t="shared" si="412"/>
        <v>0</v>
      </c>
      <c r="K513" s="28"/>
    </row>
    <row r="514" spans="1:11" s="10" customFormat="1" ht="25.2" x14ac:dyDescent="0.15">
      <c r="A514" s="223" t="s">
        <v>914</v>
      </c>
      <c r="B514" s="195" t="s">
        <v>552</v>
      </c>
      <c r="C514" s="177" t="s">
        <v>98</v>
      </c>
      <c r="D514" s="196">
        <v>27</v>
      </c>
      <c r="E514" s="178">
        <v>0</v>
      </c>
      <c r="F514" s="178">
        <v>0</v>
      </c>
      <c r="G514" s="178">
        <f t="shared" si="409"/>
        <v>0</v>
      </c>
      <c r="H514" s="178">
        <f t="shared" si="410"/>
        <v>0</v>
      </c>
      <c r="I514" s="178">
        <f t="shared" si="411"/>
        <v>0</v>
      </c>
      <c r="J514" s="187">
        <f t="shared" si="412"/>
        <v>0</v>
      </c>
      <c r="K514" s="28"/>
    </row>
    <row r="515" spans="1:11" s="10" customFormat="1" ht="42" x14ac:dyDescent="0.15">
      <c r="A515" s="223" t="s">
        <v>915</v>
      </c>
      <c r="B515" s="195" t="s">
        <v>554</v>
      </c>
      <c r="C515" s="177" t="s">
        <v>50</v>
      </c>
      <c r="D515" s="196">
        <v>16</v>
      </c>
      <c r="E515" s="178">
        <v>0</v>
      </c>
      <c r="F515" s="178">
        <v>0</v>
      </c>
      <c r="G515" s="178">
        <f t="shared" si="409"/>
        <v>0</v>
      </c>
      <c r="H515" s="178">
        <f t="shared" si="410"/>
        <v>0</v>
      </c>
      <c r="I515" s="178">
        <f t="shared" si="411"/>
        <v>0</v>
      </c>
      <c r="J515" s="187">
        <f t="shared" si="412"/>
        <v>0</v>
      </c>
      <c r="K515" s="28"/>
    </row>
    <row r="516" spans="1:11" s="10" customFormat="1" ht="67.2" x14ac:dyDescent="0.15">
      <c r="A516" s="223" t="s">
        <v>916</v>
      </c>
      <c r="B516" s="195" t="s">
        <v>556</v>
      </c>
      <c r="C516" s="177" t="s">
        <v>50</v>
      </c>
      <c r="D516" s="196">
        <v>8</v>
      </c>
      <c r="E516" s="178">
        <v>0</v>
      </c>
      <c r="F516" s="178">
        <v>0</v>
      </c>
      <c r="G516" s="178">
        <f t="shared" si="409"/>
        <v>0</v>
      </c>
      <c r="H516" s="178">
        <f t="shared" si="410"/>
        <v>0</v>
      </c>
      <c r="I516" s="178">
        <f t="shared" si="411"/>
        <v>0</v>
      </c>
      <c r="J516" s="187">
        <f t="shared" si="412"/>
        <v>0</v>
      </c>
      <c r="K516" s="28"/>
    </row>
    <row r="517" spans="1:11" s="10" customFormat="1" ht="16.8" x14ac:dyDescent="0.15">
      <c r="A517" s="223" t="s">
        <v>917</v>
      </c>
      <c r="B517" s="195" t="s">
        <v>558</v>
      </c>
      <c r="C517" s="177" t="s">
        <v>98</v>
      </c>
      <c r="D517" s="196">
        <v>4</v>
      </c>
      <c r="E517" s="178">
        <v>0</v>
      </c>
      <c r="F517" s="178">
        <v>0</v>
      </c>
      <c r="G517" s="178">
        <f t="shared" si="409"/>
        <v>0</v>
      </c>
      <c r="H517" s="178">
        <f t="shared" si="410"/>
        <v>0</v>
      </c>
      <c r="I517" s="178">
        <f t="shared" si="411"/>
        <v>0</v>
      </c>
      <c r="J517" s="187">
        <f t="shared" si="412"/>
        <v>0</v>
      </c>
      <c r="K517" s="28"/>
    </row>
    <row r="518" spans="1:11" s="10" customFormat="1" ht="67.2" x14ac:dyDescent="0.15">
      <c r="A518" s="223" t="s">
        <v>918</v>
      </c>
      <c r="B518" s="195" t="s">
        <v>560</v>
      </c>
      <c r="C518" s="177" t="s">
        <v>13</v>
      </c>
      <c r="D518" s="196">
        <v>10</v>
      </c>
      <c r="E518" s="178">
        <v>0</v>
      </c>
      <c r="F518" s="178">
        <v>0</v>
      </c>
      <c r="G518" s="178">
        <f t="shared" si="409"/>
        <v>0</v>
      </c>
      <c r="H518" s="178">
        <f t="shared" si="410"/>
        <v>0</v>
      </c>
      <c r="I518" s="178">
        <f t="shared" si="411"/>
        <v>0</v>
      </c>
      <c r="J518" s="187">
        <f t="shared" si="412"/>
        <v>0</v>
      </c>
      <c r="K518" s="28"/>
    </row>
    <row r="519" spans="1:11" s="10" customFormat="1" ht="8.4" x14ac:dyDescent="0.15">
      <c r="A519" s="225" t="s">
        <v>919</v>
      </c>
      <c r="B519" s="194" t="s">
        <v>563</v>
      </c>
      <c r="C519" s="177"/>
      <c r="D519" s="178"/>
      <c r="E519" s="178"/>
      <c r="F519" s="178"/>
      <c r="G519" s="178"/>
      <c r="H519" s="178"/>
      <c r="I519" s="178"/>
      <c r="J519" s="187"/>
      <c r="K519" s="28"/>
    </row>
    <row r="520" spans="1:11" s="10" customFormat="1" ht="33.6" x14ac:dyDescent="0.15">
      <c r="A520" s="223" t="s">
        <v>920</v>
      </c>
      <c r="B520" s="195" t="s">
        <v>921</v>
      </c>
      <c r="C520" s="177" t="s">
        <v>922</v>
      </c>
      <c r="D520" s="196">
        <v>6</v>
      </c>
      <c r="E520" s="178">
        <v>0</v>
      </c>
      <c r="F520" s="178">
        <v>0</v>
      </c>
      <c r="G520" s="178">
        <f t="shared" ref="G520:G529" si="413">E520+F520</f>
        <v>0</v>
      </c>
      <c r="H520" s="178">
        <f t="shared" ref="H520:H529" si="414">TRUNC(D520*E520,2)</f>
        <v>0</v>
      </c>
      <c r="I520" s="178">
        <f t="shared" ref="I520:I529" si="415">J520-H520</f>
        <v>0</v>
      </c>
      <c r="J520" s="187">
        <f t="shared" ref="J520:J529" si="416">TRUNC(D520*G520,2)</f>
        <v>0</v>
      </c>
      <c r="K520" s="28"/>
    </row>
    <row r="521" spans="1:11" s="10" customFormat="1" ht="42" x14ac:dyDescent="0.15">
      <c r="A521" s="223" t="s">
        <v>923</v>
      </c>
      <c r="B521" s="195" t="s">
        <v>924</v>
      </c>
      <c r="C521" s="177" t="s">
        <v>98</v>
      </c>
      <c r="D521" s="196">
        <v>13</v>
      </c>
      <c r="E521" s="178">
        <v>0</v>
      </c>
      <c r="F521" s="178">
        <v>0</v>
      </c>
      <c r="G521" s="178">
        <f t="shared" si="413"/>
        <v>0</v>
      </c>
      <c r="H521" s="178">
        <f t="shared" si="414"/>
        <v>0</v>
      </c>
      <c r="I521" s="178">
        <f t="shared" si="415"/>
        <v>0</v>
      </c>
      <c r="J521" s="187">
        <f t="shared" si="416"/>
        <v>0</v>
      </c>
      <c r="K521" s="28"/>
    </row>
    <row r="522" spans="1:11" s="10" customFormat="1" ht="33.6" x14ac:dyDescent="0.15">
      <c r="A522" s="223" t="s">
        <v>925</v>
      </c>
      <c r="B522" s="195" t="s">
        <v>926</v>
      </c>
      <c r="C522" s="177" t="s">
        <v>17</v>
      </c>
      <c r="D522" s="196">
        <v>4</v>
      </c>
      <c r="E522" s="178">
        <v>0</v>
      </c>
      <c r="F522" s="178">
        <v>0</v>
      </c>
      <c r="G522" s="178">
        <f t="shared" si="413"/>
        <v>0</v>
      </c>
      <c r="H522" s="178">
        <f t="shared" si="414"/>
        <v>0</v>
      </c>
      <c r="I522" s="178">
        <f t="shared" si="415"/>
        <v>0</v>
      </c>
      <c r="J522" s="187">
        <f t="shared" si="416"/>
        <v>0</v>
      </c>
      <c r="K522" s="28"/>
    </row>
    <row r="523" spans="1:11" s="10" customFormat="1" ht="33.6" x14ac:dyDescent="0.15">
      <c r="A523" s="223" t="s">
        <v>927</v>
      </c>
      <c r="B523" s="195" t="s">
        <v>928</v>
      </c>
      <c r="C523" s="177" t="s">
        <v>17</v>
      </c>
      <c r="D523" s="196">
        <v>4</v>
      </c>
      <c r="E523" s="178">
        <v>0</v>
      </c>
      <c r="F523" s="178">
        <v>0</v>
      </c>
      <c r="G523" s="178">
        <f t="shared" si="413"/>
        <v>0</v>
      </c>
      <c r="H523" s="178">
        <f t="shared" si="414"/>
        <v>0</v>
      </c>
      <c r="I523" s="178">
        <f t="shared" si="415"/>
        <v>0</v>
      </c>
      <c r="J523" s="187">
        <f t="shared" si="416"/>
        <v>0</v>
      </c>
      <c r="K523" s="28"/>
    </row>
    <row r="524" spans="1:11" s="10" customFormat="1" ht="33.6" x14ac:dyDescent="0.15">
      <c r="A524" s="223" t="s">
        <v>929</v>
      </c>
      <c r="B524" s="195" t="s">
        <v>930</v>
      </c>
      <c r="C524" s="177" t="s">
        <v>17</v>
      </c>
      <c r="D524" s="196">
        <v>3</v>
      </c>
      <c r="E524" s="178">
        <v>0</v>
      </c>
      <c r="F524" s="178">
        <v>0</v>
      </c>
      <c r="G524" s="178">
        <f t="shared" si="413"/>
        <v>0</v>
      </c>
      <c r="H524" s="178">
        <f t="shared" si="414"/>
        <v>0</v>
      </c>
      <c r="I524" s="178">
        <f t="shared" si="415"/>
        <v>0</v>
      </c>
      <c r="J524" s="187">
        <f t="shared" si="416"/>
        <v>0</v>
      </c>
      <c r="K524" s="28"/>
    </row>
    <row r="525" spans="1:11" s="10" customFormat="1" ht="33.6" x14ac:dyDescent="0.15">
      <c r="A525" s="223" t="s">
        <v>931</v>
      </c>
      <c r="B525" s="195" t="s">
        <v>932</v>
      </c>
      <c r="C525" s="177" t="s">
        <v>922</v>
      </c>
      <c r="D525" s="196">
        <v>6</v>
      </c>
      <c r="E525" s="178">
        <v>0</v>
      </c>
      <c r="F525" s="178">
        <v>0</v>
      </c>
      <c r="G525" s="178">
        <f t="shared" si="413"/>
        <v>0</v>
      </c>
      <c r="H525" s="178">
        <f t="shared" si="414"/>
        <v>0</v>
      </c>
      <c r="I525" s="178">
        <f t="shared" si="415"/>
        <v>0</v>
      </c>
      <c r="J525" s="187">
        <f t="shared" si="416"/>
        <v>0</v>
      </c>
      <c r="K525" s="24"/>
    </row>
    <row r="526" spans="1:11" s="10" customFormat="1" ht="33.6" x14ac:dyDescent="0.15">
      <c r="A526" s="223" t="s">
        <v>933</v>
      </c>
      <c r="B526" s="195" t="s">
        <v>934</v>
      </c>
      <c r="C526" s="177" t="s">
        <v>17</v>
      </c>
      <c r="D526" s="196">
        <v>2</v>
      </c>
      <c r="E526" s="178">
        <v>0</v>
      </c>
      <c r="F526" s="178">
        <v>0</v>
      </c>
      <c r="G526" s="178">
        <f t="shared" si="413"/>
        <v>0</v>
      </c>
      <c r="H526" s="178">
        <f t="shared" si="414"/>
        <v>0</v>
      </c>
      <c r="I526" s="178">
        <f t="shared" si="415"/>
        <v>0</v>
      </c>
      <c r="J526" s="187">
        <f t="shared" si="416"/>
        <v>0</v>
      </c>
      <c r="K526" s="28"/>
    </row>
    <row r="527" spans="1:11" s="10" customFormat="1" ht="33.6" x14ac:dyDescent="0.15">
      <c r="A527" s="223" t="s">
        <v>935</v>
      </c>
      <c r="B527" s="195" t="s">
        <v>936</v>
      </c>
      <c r="C527" s="177" t="s">
        <v>922</v>
      </c>
      <c r="D527" s="196">
        <v>2</v>
      </c>
      <c r="E527" s="178">
        <v>0</v>
      </c>
      <c r="F527" s="178">
        <v>0</v>
      </c>
      <c r="G527" s="178">
        <f t="shared" si="413"/>
        <v>0</v>
      </c>
      <c r="H527" s="178">
        <f t="shared" si="414"/>
        <v>0</v>
      </c>
      <c r="I527" s="178">
        <f t="shared" si="415"/>
        <v>0</v>
      </c>
      <c r="J527" s="187">
        <f t="shared" si="416"/>
        <v>0</v>
      </c>
      <c r="K527" s="28"/>
    </row>
    <row r="528" spans="1:11" s="10" customFormat="1" ht="16.8" x14ac:dyDescent="0.15">
      <c r="A528" s="223" t="s">
        <v>937</v>
      </c>
      <c r="B528" s="195" t="s">
        <v>938</v>
      </c>
      <c r="C528" s="177" t="s">
        <v>98</v>
      </c>
      <c r="D528" s="196">
        <v>1</v>
      </c>
      <c r="E528" s="178">
        <v>0</v>
      </c>
      <c r="F528" s="178">
        <v>0</v>
      </c>
      <c r="G528" s="178">
        <f t="shared" si="413"/>
        <v>0</v>
      </c>
      <c r="H528" s="178">
        <f t="shared" si="414"/>
        <v>0</v>
      </c>
      <c r="I528" s="178">
        <f t="shared" si="415"/>
        <v>0</v>
      </c>
      <c r="J528" s="187">
        <f t="shared" si="416"/>
        <v>0</v>
      </c>
      <c r="K528" s="28"/>
    </row>
    <row r="529" spans="1:11" s="10" customFormat="1" ht="25.2" x14ac:dyDescent="0.15">
      <c r="A529" s="223" t="s">
        <v>939</v>
      </c>
      <c r="B529" s="195" t="s">
        <v>940</v>
      </c>
      <c r="C529" s="177" t="s">
        <v>98</v>
      </c>
      <c r="D529" s="196">
        <v>1</v>
      </c>
      <c r="E529" s="178">
        <v>0</v>
      </c>
      <c r="F529" s="178">
        <v>0</v>
      </c>
      <c r="G529" s="178">
        <f t="shared" si="413"/>
        <v>0</v>
      </c>
      <c r="H529" s="178">
        <f t="shared" si="414"/>
        <v>0</v>
      </c>
      <c r="I529" s="178">
        <f t="shared" si="415"/>
        <v>0</v>
      </c>
      <c r="J529" s="187">
        <f t="shared" si="416"/>
        <v>0</v>
      </c>
      <c r="K529" s="28"/>
    </row>
    <row r="530" spans="1:11" s="10" customFormat="1" ht="8.4" x14ac:dyDescent="0.15">
      <c r="A530" s="223"/>
      <c r="B530" s="197" t="s">
        <v>15</v>
      </c>
      <c r="C530" s="177"/>
      <c r="D530" s="178"/>
      <c r="E530" s="178"/>
      <c r="F530" s="178"/>
      <c r="G530" s="178"/>
      <c r="H530" s="198">
        <f>SUM(H475:H529)</f>
        <v>0</v>
      </c>
      <c r="I530" s="198">
        <f>SUM(I475:I529)</f>
        <v>0</v>
      </c>
      <c r="J530" s="199"/>
      <c r="K530" s="28"/>
    </row>
    <row r="531" spans="1:11" s="10" customFormat="1" ht="8.4" x14ac:dyDescent="0.15">
      <c r="A531" s="314"/>
      <c r="B531" s="32"/>
      <c r="C531" s="200"/>
      <c r="D531" s="201"/>
      <c r="E531" s="201"/>
      <c r="F531" s="201"/>
      <c r="G531" s="201"/>
      <c r="H531" s="201"/>
      <c r="I531" s="202">
        <f>H530+I530</f>
        <v>0</v>
      </c>
      <c r="J531" s="203"/>
      <c r="K531" s="28"/>
    </row>
    <row r="532" spans="1:11" s="10" customFormat="1" ht="9" thickBot="1" x14ac:dyDescent="0.2">
      <c r="A532" s="223"/>
      <c r="B532" s="195"/>
      <c r="C532" s="177"/>
      <c r="D532" s="178"/>
      <c r="E532" s="185"/>
      <c r="F532" s="178"/>
      <c r="G532" s="186"/>
      <c r="H532" s="186"/>
      <c r="I532" s="186"/>
      <c r="J532" s="187"/>
      <c r="K532" s="28"/>
    </row>
    <row r="533" spans="1:11" s="2" customFormat="1" ht="13.8" x14ac:dyDescent="0.25">
      <c r="A533" s="316"/>
      <c r="B533" s="9" t="s">
        <v>1279</v>
      </c>
      <c r="C533" s="64"/>
      <c r="D533" s="38"/>
      <c r="E533" s="53"/>
      <c r="F533" s="53"/>
      <c r="G533" s="54"/>
      <c r="H533" s="55"/>
      <c r="I533" s="53"/>
      <c r="J533" s="56"/>
      <c r="K533" s="29"/>
    </row>
    <row r="534" spans="1:11" s="1" customFormat="1" ht="8.4" x14ac:dyDescent="0.15">
      <c r="A534" s="317"/>
      <c r="B534" s="4"/>
      <c r="C534" s="60"/>
      <c r="D534" s="36"/>
      <c r="E534" s="39"/>
      <c r="F534" s="39"/>
      <c r="G534" s="22"/>
      <c r="H534" s="40"/>
      <c r="I534" s="39"/>
      <c r="J534" s="42"/>
      <c r="K534" s="29"/>
    </row>
    <row r="535" spans="1:11" s="1" customFormat="1" ht="8.4" x14ac:dyDescent="0.15">
      <c r="A535" s="317"/>
      <c r="B535" s="218" t="s">
        <v>21</v>
      </c>
      <c r="C535" s="60"/>
      <c r="D535" s="36"/>
      <c r="E535" s="39"/>
      <c r="F535" s="39"/>
      <c r="G535" s="22"/>
      <c r="H535" s="40">
        <f>H24+H31+H37+H53+H109+H161+H205+H236+H279+H294+H354+H391+H442+H470+H530</f>
        <v>0</v>
      </c>
      <c r="I535" s="22"/>
      <c r="J535" s="42"/>
      <c r="K535" s="29"/>
    </row>
    <row r="536" spans="1:11" s="2" customFormat="1" ht="8.4" x14ac:dyDescent="0.15">
      <c r="A536" s="317"/>
      <c r="B536" s="218" t="s">
        <v>22</v>
      </c>
      <c r="C536" s="60"/>
      <c r="D536" s="36"/>
      <c r="E536" s="39"/>
      <c r="F536" s="39"/>
      <c r="G536" s="22"/>
      <c r="H536" s="39"/>
      <c r="I536" s="40">
        <f>I24+I31+I37+I53+I109+I161+I205+I236+I279+I294+I354+I391+I442+I470+I530</f>
        <v>0</v>
      </c>
      <c r="J536" s="42"/>
      <c r="K536" s="29"/>
    </row>
    <row r="537" spans="1:11" s="1" customFormat="1" ht="8.4" x14ac:dyDescent="0.15">
      <c r="A537" s="317"/>
      <c r="B537" s="4"/>
      <c r="C537" s="60"/>
      <c r="D537" s="36"/>
      <c r="E537" s="39"/>
      <c r="F537" s="39"/>
      <c r="G537" s="22"/>
      <c r="H537" s="40"/>
      <c r="I537" s="39"/>
      <c r="J537" s="42"/>
      <c r="K537" s="29"/>
    </row>
    <row r="538" spans="1:11" s="1" customFormat="1" ht="8.4" x14ac:dyDescent="0.15">
      <c r="A538" s="318"/>
      <c r="B538" s="5" t="s">
        <v>23</v>
      </c>
      <c r="C538" s="61"/>
      <c r="D538" s="37"/>
      <c r="E538" s="50"/>
      <c r="F538" s="50"/>
      <c r="G538" s="51"/>
      <c r="H538" s="50"/>
      <c r="I538" s="50">
        <f>H535+I536</f>
        <v>0</v>
      </c>
      <c r="J538" s="52"/>
      <c r="K538" s="29"/>
    </row>
    <row r="539" spans="1:11" s="1" customFormat="1" ht="9" thickBot="1" x14ac:dyDescent="0.2">
      <c r="A539" s="319"/>
      <c r="B539" s="6"/>
      <c r="C539" s="62"/>
      <c r="D539" s="34"/>
      <c r="E539" s="43"/>
      <c r="F539" s="43"/>
      <c r="G539" s="44"/>
      <c r="H539" s="43"/>
      <c r="I539" s="43"/>
      <c r="J539" s="45"/>
      <c r="K539" s="29"/>
    </row>
    <row r="540" spans="1:11" s="10" customFormat="1" ht="9" thickBot="1" x14ac:dyDescent="0.2">
      <c r="A540" s="279"/>
      <c r="B540" s="281"/>
      <c r="C540" s="280"/>
      <c r="D540" s="282"/>
      <c r="E540" s="282"/>
      <c r="F540" s="282"/>
      <c r="G540" s="283"/>
      <c r="H540" s="283"/>
      <c r="I540" s="283"/>
      <c r="J540" s="284"/>
      <c r="K540" s="28"/>
    </row>
    <row r="541" spans="1:11" s="10" customFormat="1" ht="13.8" thickBot="1" x14ac:dyDescent="0.3">
      <c r="A541" s="273" t="s">
        <v>1277</v>
      </c>
      <c r="B541" s="274"/>
      <c r="C541" s="275"/>
      <c r="D541" s="276"/>
      <c r="E541" s="277"/>
      <c r="F541" s="276"/>
      <c r="G541" s="276"/>
      <c r="H541" s="276"/>
      <c r="I541" s="276"/>
      <c r="J541" s="278"/>
      <c r="K541" s="28"/>
    </row>
    <row r="542" spans="1:11" s="10" customFormat="1" ht="8.4" x14ac:dyDescent="0.15">
      <c r="A542" s="320" t="s">
        <v>103</v>
      </c>
      <c r="B542" s="260" t="s">
        <v>104</v>
      </c>
      <c r="C542" s="261"/>
      <c r="D542" s="262"/>
      <c r="E542" s="263"/>
      <c r="F542" s="264"/>
      <c r="G542" s="264"/>
      <c r="H542" s="264"/>
      <c r="I542" s="264"/>
      <c r="J542" s="265"/>
      <c r="K542" s="28"/>
    </row>
    <row r="543" spans="1:11" s="10" customFormat="1" ht="8.4" x14ac:dyDescent="0.15">
      <c r="A543" s="223" t="s">
        <v>105</v>
      </c>
      <c r="B543" s="195" t="s">
        <v>106</v>
      </c>
      <c r="C543" s="177" t="s">
        <v>98</v>
      </c>
      <c r="D543" s="196">
        <v>1</v>
      </c>
      <c r="E543" s="178">
        <v>0</v>
      </c>
      <c r="F543" s="178">
        <v>0</v>
      </c>
      <c r="G543" s="178">
        <f>E543+F543</f>
        <v>0</v>
      </c>
      <c r="H543" s="178">
        <f>TRUNC(E543*D543,2)</f>
        <v>0</v>
      </c>
      <c r="I543" s="178">
        <f>J543-H543</f>
        <v>0</v>
      </c>
      <c r="J543" s="187">
        <f>TRUNC(D543*G543,2)</f>
        <v>0</v>
      </c>
      <c r="K543" s="24"/>
    </row>
    <row r="544" spans="1:11" s="10" customFormat="1" ht="16.8" x14ac:dyDescent="0.15">
      <c r="A544" s="223" t="s">
        <v>941</v>
      </c>
      <c r="B544" s="195" t="s">
        <v>942</v>
      </c>
      <c r="C544" s="177" t="s">
        <v>108</v>
      </c>
      <c r="D544" s="196">
        <v>40</v>
      </c>
      <c r="E544" s="178">
        <v>0</v>
      </c>
      <c r="F544" s="178">
        <v>0</v>
      </c>
      <c r="G544" s="178">
        <f t="shared" ref="G544:G546" si="417">E544+F544</f>
        <v>0</v>
      </c>
      <c r="H544" s="178">
        <f t="shared" ref="H544:H546" si="418">TRUNC(E544*D544,2)</f>
        <v>0</v>
      </c>
      <c r="I544" s="178">
        <f t="shared" ref="I544:I546" si="419">J544-H544</f>
        <v>0</v>
      </c>
      <c r="J544" s="187">
        <f t="shared" ref="J544:J546" si="420">TRUNC(D544*G544,2)</f>
        <v>0</v>
      </c>
      <c r="K544" s="28"/>
    </row>
    <row r="545" spans="1:11" s="10" customFormat="1" ht="8.4" x14ac:dyDescent="0.15">
      <c r="A545" s="223" t="s">
        <v>943</v>
      </c>
      <c r="B545" s="195" t="s">
        <v>110</v>
      </c>
      <c r="C545" s="177" t="s">
        <v>98</v>
      </c>
      <c r="D545" s="196">
        <v>1</v>
      </c>
      <c r="E545" s="178">
        <v>0</v>
      </c>
      <c r="F545" s="178">
        <v>0</v>
      </c>
      <c r="G545" s="178">
        <f t="shared" si="417"/>
        <v>0</v>
      </c>
      <c r="H545" s="178">
        <f t="shared" si="418"/>
        <v>0</v>
      </c>
      <c r="I545" s="178">
        <f t="shared" si="419"/>
        <v>0</v>
      </c>
      <c r="J545" s="187">
        <f t="shared" si="420"/>
        <v>0</v>
      </c>
      <c r="K545" s="28"/>
    </row>
    <row r="546" spans="1:11" s="10" customFormat="1" ht="16.8" x14ac:dyDescent="0.15">
      <c r="A546" s="223" t="s">
        <v>944</v>
      </c>
      <c r="B546" s="195" t="s">
        <v>945</v>
      </c>
      <c r="C546" s="177" t="s">
        <v>98</v>
      </c>
      <c r="D546" s="196">
        <v>1</v>
      </c>
      <c r="E546" s="178">
        <v>0</v>
      </c>
      <c r="F546" s="178">
        <v>0</v>
      </c>
      <c r="G546" s="178">
        <f t="shared" si="417"/>
        <v>0</v>
      </c>
      <c r="H546" s="178">
        <f t="shared" si="418"/>
        <v>0</v>
      </c>
      <c r="I546" s="178">
        <f t="shared" si="419"/>
        <v>0</v>
      </c>
      <c r="J546" s="187">
        <f t="shared" si="420"/>
        <v>0</v>
      </c>
      <c r="K546" s="28"/>
    </row>
    <row r="547" spans="1:11" s="10" customFormat="1" ht="8.4" x14ac:dyDescent="0.15">
      <c r="A547" s="223"/>
      <c r="B547" s="195" t="s">
        <v>15</v>
      </c>
      <c r="C547" s="177"/>
      <c r="D547" s="196"/>
      <c r="E547" s="178"/>
      <c r="F547" s="178"/>
      <c r="G547" s="178"/>
      <c r="H547" s="198">
        <f>SUM(H543:H546)</f>
        <v>0</v>
      </c>
      <c r="I547" s="198">
        <f>SUM(I543:I546)</f>
        <v>0</v>
      </c>
      <c r="J547" s="187"/>
      <c r="K547" s="28"/>
    </row>
    <row r="548" spans="1:11" s="10" customFormat="1" ht="8.4" x14ac:dyDescent="0.15">
      <c r="A548" s="314"/>
      <c r="B548" s="32"/>
      <c r="C548" s="200"/>
      <c r="D548" s="201"/>
      <c r="E548" s="201"/>
      <c r="F548" s="201"/>
      <c r="G548" s="201"/>
      <c r="H548" s="201"/>
      <c r="I548" s="202">
        <f>H547+I547</f>
        <v>0</v>
      </c>
      <c r="J548" s="203"/>
      <c r="K548" s="28"/>
    </row>
    <row r="549" spans="1:11" s="10" customFormat="1" ht="8.4" x14ac:dyDescent="0.15">
      <c r="A549" s="225" t="s">
        <v>112</v>
      </c>
      <c r="B549" s="194" t="s">
        <v>113</v>
      </c>
      <c r="C549" s="177"/>
      <c r="D549" s="178"/>
      <c r="E549" s="178"/>
      <c r="F549" s="178"/>
      <c r="G549" s="178"/>
      <c r="H549" s="178"/>
      <c r="I549" s="178"/>
      <c r="J549" s="187"/>
      <c r="K549" s="28"/>
    </row>
    <row r="550" spans="1:11" s="10" customFormat="1" ht="8.4" x14ac:dyDescent="0.15">
      <c r="A550" s="223" t="s">
        <v>946</v>
      </c>
      <c r="B550" s="195" t="s">
        <v>115</v>
      </c>
      <c r="C550" s="177" t="s">
        <v>98</v>
      </c>
      <c r="D550" s="196">
        <v>1</v>
      </c>
      <c r="E550" s="178">
        <v>0</v>
      </c>
      <c r="F550" s="178">
        <v>0</v>
      </c>
      <c r="G550" s="178">
        <f>E550+F550</f>
        <v>0</v>
      </c>
      <c r="H550" s="178">
        <f t="shared" ref="H550:H553" si="421">TRUNC(E550*D550,2)</f>
        <v>0</v>
      </c>
      <c r="I550" s="178">
        <f t="shared" ref="I550:I553" si="422">J550-H550</f>
        <v>0</v>
      </c>
      <c r="J550" s="187">
        <f t="shared" ref="J550:J553" si="423">TRUNC(D550*G550,2)</f>
        <v>0</v>
      </c>
      <c r="K550" s="28"/>
    </row>
    <row r="551" spans="1:11" s="10" customFormat="1" ht="16.8" x14ac:dyDescent="0.15">
      <c r="A551" s="223" t="s">
        <v>947</v>
      </c>
      <c r="B551" s="195" t="s">
        <v>948</v>
      </c>
      <c r="C551" s="177" t="s">
        <v>949</v>
      </c>
      <c r="D551" s="196">
        <v>2</v>
      </c>
      <c r="E551" s="178">
        <v>0</v>
      </c>
      <c r="F551" s="178">
        <v>0</v>
      </c>
      <c r="G551" s="178">
        <f t="shared" ref="G551:G553" si="424">E551+F551</f>
        <v>0</v>
      </c>
      <c r="H551" s="178">
        <f t="shared" si="421"/>
        <v>0</v>
      </c>
      <c r="I551" s="178">
        <f t="shared" si="422"/>
        <v>0</v>
      </c>
      <c r="J551" s="187">
        <f t="shared" si="423"/>
        <v>0</v>
      </c>
      <c r="K551" s="28"/>
    </row>
    <row r="552" spans="1:11" s="10" customFormat="1" ht="8.4" x14ac:dyDescent="0.15">
      <c r="A552" s="223" t="s">
        <v>950</v>
      </c>
      <c r="B552" s="195" t="s">
        <v>120</v>
      </c>
      <c r="C552" s="177" t="s">
        <v>949</v>
      </c>
      <c r="D552" s="196">
        <v>2</v>
      </c>
      <c r="E552" s="178">
        <v>0</v>
      </c>
      <c r="F552" s="178">
        <v>0</v>
      </c>
      <c r="G552" s="178">
        <f t="shared" si="424"/>
        <v>0</v>
      </c>
      <c r="H552" s="178">
        <f t="shared" si="421"/>
        <v>0</v>
      </c>
      <c r="I552" s="178">
        <f t="shared" si="422"/>
        <v>0</v>
      </c>
      <c r="J552" s="187">
        <f t="shared" si="423"/>
        <v>0</v>
      </c>
      <c r="K552" s="28"/>
    </row>
    <row r="553" spans="1:11" s="10" customFormat="1" ht="8.4" x14ac:dyDescent="0.15">
      <c r="A553" s="223" t="s">
        <v>951</v>
      </c>
      <c r="B553" s="195" t="s">
        <v>122</v>
      </c>
      <c r="C553" s="177" t="s">
        <v>949</v>
      </c>
      <c r="D553" s="196">
        <v>2</v>
      </c>
      <c r="E553" s="178">
        <v>0</v>
      </c>
      <c r="F553" s="178">
        <v>0</v>
      </c>
      <c r="G553" s="178">
        <f t="shared" si="424"/>
        <v>0</v>
      </c>
      <c r="H553" s="178">
        <f t="shared" si="421"/>
        <v>0</v>
      </c>
      <c r="I553" s="178">
        <f t="shared" si="422"/>
        <v>0</v>
      </c>
      <c r="J553" s="187">
        <f t="shared" si="423"/>
        <v>0</v>
      </c>
      <c r="K553" s="28"/>
    </row>
    <row r="554" spans="1:11" s="10" customFormat="1" ht="8.4" x14ac:dyDescent="0.15">
      <c r="A554" s="223"/>
      <c r="B554" s="197" t="s">
        <v>15</v>
      </c>
      <c r="C554" s="177"/>
      <c r="D554" s="178"/>
      <c r="E554" s="178"/>
      <c r="F554" s="178"/>
      <c r="G554" s="178"/>
      <c r="H554" s="198">
        <f>SUM(H550:H553)</f>
        <v>0</v>
      </c>
      <c r="I554" s="198">
        <f>SUM(I550:I553)</f>
        <v>0</v>
      </c>
      <c r="J554" s="199"/>
      <c r="K554" s="28"/>
    </row>
    <row r="555" spans="1:11" s="259" customFormat="1" ht="8.4" x14ac:dyDescent="0.15">
      <c r="A555" s="314"/>
      <c r="B555" s="32"/>
      <c r="C555" s="200"/>
      <c r="D555" s="201"/>
      <c r="E555" s="201"/>
      <c r="F555" s="201"/>
      <c r="G555" s="201"/>
      <c r="H555" s="201"/>
      <c r="I555" s="202">
        <f>H554+I554</f>
        <v>0</v>
      </c>
      <c r="J555" s="203"/>
      <c r="K555" s="28"/>
    </row>
    <row r="556" spans="1:11" s="10" customFormat="1" ht="8.4" x14ac:dyDescent="0.15">
      <c r="A556" s="225">
        <v>3</v>
      </c>
      <c r="B556" s="194" t="s">
        <v>133</v>
      </c>
      <c r="C556" s="177"/>
      <c r="D556" s="178"/>
      <c r="E556" s="178"/>
      <c r="F556" s="178"/>
      <c r="G556" s="178"/>
      <c r="H556" s="178"/>
      <c r="I556" s="178"/>
      <c r="J556" s="187"/>
      <c r="K556" s="28"/>
    </row>
    <row r="557" spans="1:11" s="10" customFormat="1" ht="8.4" x14ac:dyDescent="0.15">
      <c r="A557" s="223" t="s">
        <v>19</v>
      </c>
      <c r="B557" s="195" t="s">
        <v>952</v>
      </c>
      <c r="C557" s="177" t="s">
        <v>126</v>
      </c>
      <c r="D557" s="196">
        <v>7.6</v>
      </c>
      <c r="E557" s="178">
        <v>0</v>
      </c>
      <c r="F557" s="178">
        <v>0</v>
      </c>
      <c r="G557" s="178">
        <f t="shared" ref="G557:G575" si="425">E557+F557</f>
        <v>0</v>
      </c>
      <c r="H557" s="178">
        <f t="shared" ref="H557:H575" si="426">TRUNC(E557*D557,2)</f>
        <v>0</v>
      </c>
      <c r="I557" s="178">
        <f t="shared" ref="I557:I575" si="427">J557-H557</f>
        <v>0</v>
      </c>
      <c r="J557" s="187">
        <f t="shared" ref="J557:J575" si="428">TRUNC(D557*G557,2)</f>
        <v>0</v>
      </c>
      <c r="K557" s="28"/>
    </row>
    <row r="558" spans="1:11" s="10" customFormat="1" ht="16.8" x14ac:dyDescent="0.15">
      <c r="A558" s="223" t="s">
        <v>46</v>
      </c>
      <c r="B558" s="195" t="s">
        <v>953</v>
      </c>
      <c r="C558" s="177" t="s">
        <v>126</v>
      </c>
      <c r="D558" s="196">
        <v>231.92</v>
      </c>
      <c r="E558" s="178">
        <v>0</v>
      </c>
      <c r="F558" s="178">
        <v>0</v>
      </c>
      <c r="G558" s="178">
        <f t="shared" si="425"/>
        <v>0</v>
      </c>
      <c r="H558" s="178">
        <f t="shared" si="426"/>
        <v>0</v>
      </c>
      <c r="I558" s="178">
        <f t="shared" si="427"/>
        <v>0</v>
      </c>
      <c r="J558" s="187">
        <f t="shared" si="428"/>
        <v>0</v>
      </c>
      <c r="K558" s="28"/>
    </row>
    <row r="559" spans="1:11" s="10" customFormat="1" ht="8.4" x14ac:dyDescent="0.15">
      <c r="A559" s="223" t="s">
        <v>53</v>
      </c>
      <c r="B559" s="195" t="s">
        <v>954</v>
      </c>
      <c r="C559" s="177" t="s">
        <v>126</v>
      </c>
      <c r="D559" s="196">
        <v>235.14</v>
      </c>
      <c r="E559" s="178">
        <v>0</v>
      </c>
      <c r="F559" s="178">
        <v>0</v>
      </c>
      <c r="G559" s="178">
        <f t="shared" si="425"/>
        <v>0</v>
      </c>
      <c r="H559" s="178">
        <f t="shared" si="426"/>
        <v>0</v>
      </c>
      <c r="I559" s="178">
        <f t="shared" si="427"/>
        <v>0</v>
      </c>
      <c r="J559" s="187">
        <f t="shared" si="428"/>
        <v>0</v>
      </c>
      <c r="K559" s="28"/>
    </row>
    <row r="560" spans="1:11" s="10" customFormat="1" ht="16.8" x14ac:dyDescent="0.15">
      <c r="A560" s="223" t="s">
        <v>79</v>
      </c>
      <c r="B560" s="195" t="s">
        <v>955</v>
      </c>
      <c r="C560" s="177" t="s">
        <v>100</v>
      </c>
      <c r="D560" s="196">
        <v>43.56</v>
      </c>
      <c r="E560" s="178">
        <v>0</v>
      </c>
      <c r="F560" s="178">
        <v>0</v>
      </c>
      <c r="G560" s="178">
        <f t="shared" si="425"/>
        <v>0</v>
      </c>
      <c r="H560" s="178">
        <f t="shared" si="426"/>
        <v>0</v>
      </c>
      <c r="I560" s="178">
        <f t="shared" si="427"/>
        <v>0</v>
      </c>
      <c r="J560" s="187">
        <f t="shared" si="428"/>
        <v>0</v>
      </c>
      <c r="K560" s="28"/>
    </row>
    <row r="561" spans="1:11" s="10" customFormat="1" ht="16.8" x14ac:dyDescent="0.15">
      <c r="A561" s="223" t="s">
        <v>956</v>
      </c>
      <c r="B561" s="195" t="s">
        <v>957</v>
      </c>
      <c r="C561" s="177" t="s">
        <v>100</v>
      </c>
      <c r="D561" s="196">
        <v>131.02000000000001</v>
      </c>
      <c r="E561" s="178">
        <v>0</v>
      </c>
      <c r="F561" s="178">
        <v>0</v>
      </c>
      <c r="G561" s="178">
        <f t="shared" si="425"/>
        <v>0</v>
      </c>
      <c r="H561" s="178">
        <f t="shared" si="426"/>
        <v>0</v>
      </c>
      <c r="I561" s="178">
        <f t="shared" si="427"/>
        <v>0</v>
      </c>
      <c r="J561" s="187">
        <f t="shared" si="428"/>
        <v>0</v>
      </c>
      <c r="K561" s="28"/>
    </row>
    <row r="562" spans="1:11" s="10" customFormat="1" ht="16.8" x14ac:dyDescent="0.15">
      <c r="A562" s="223" t="s">
        <v>958</v>
      </c>
      <c r="B562" s="195" t="s">
        <v>959</v>
      </c>
      <c r="C562" s="177" t="s">
        <v>100</v>
      </c>
      <c r="D562" s="196">
        <v>1.87</v>
      </c>
      <c r="E562" s="178">
        <v>0</v>
      </c>
      <c r="F562" s="178">
        <v>0</v>
      </c>
      <c r="G562" s="178">
        <f t="shared" si="425"/>
        <v>0</v>
      </c>
      <c r="H562" s="178">
        <f t="shared" si="426"/>
        <v>0</v>
      </c>
      <c r="I562" s="178">
        <f t="shared" si="427"/>
        <v>0</v>
      </c>
      <c r="J562" s="187">
        <f t="shared" si="428"/>
        <v>0</v>
      </c>
      <c r="K562" s="24"/>
    </row>
    <row r="563" spans="1:11" s="10" customFormat="1" ht="16.8" x14ac:dyDescent="0.15">
      <c r="A563" s="223" t="s">
        <v>960</v>
      </c>
      <c r="B563" s="195" t="s">
        <v>961</v>
      </c>
      <c r="C563" s="177" t="s">
        <v>126</v>
      </c>
      <c r="D563" s="196">
        <v>78.650000000000006</v>
      </c>
      <c r="E563" s="178">
        <v>0</v>
      </c>
      <c r="F563" s="178">
        <v>0</v>
      </c>
      <c r="G563" s="178">
        <f t="shared" si="425"/>
        <v>0</v>
      </c>
      <c r="H563" s="178">
        <f t="shared" si="426"/>
        <v>0</v>
      </c>
      <c r="I563" s="178">
        <f t="shared" si="427"/>
        <v>0</v>
      </c>
      <c r="J563" s="187">
        <f t="shared" si="428"/>
        <v>0</v>
      </c>
      <c r="K563" s="24"/>
    </row>
    <row r="564" spans="1:11" s="10" customFormat="1" ht="16.8" x14ac:dyDescent="0.15">
      <c r="A564" s="223" t="s">
        <v>962</v>
      </c>
      <c r="B564" s="195" t="s">
        <v>963</v>
      </c>
      <c r="C564" s="177" t="s">
        <v>126</v>
      </c>
      <c r="D564" s="196">
        <v>44.6</v>
      </c>
      <c r="E564" s="178">
        <v>0</v>
      </c>
      <c r="F564" s="178">
        <v>0</v>
      </c>
      <c r="G564" s="178">
        <f t="shared" si="425"/>
        <v>0</v>
      </c>
      <c r="H564" s="178">
        <f t="shared" si="426"/>
        <v>0</v>
      </c>
      <c r="I564" s="178">
        <f t="shared" si="427"/>
        <v>0</v>
      </c>
      <c r="J564" s="187">
        <f t="shared" si="428"/>
        <v>0</v>
      </c>
      <c r="K564" s="24"/>
    </row>
    <row r="565" spans="1:11" s="10" customFormat="1" ht="16.8" x14ac:dyDescent="0.15">
      <c r="A565" s="223" t="s">
        <v>964</v>
      </c>
      <c r="B565" s="195" t="s">
        <v>965</v>
      </c>
      <c r="C565" s="177" t="s">
        <v>100</v>
      </c>
      <c r="D565" s="196">
        <f>200*1.5</f>
        <v>300</v>
      </c>
      <c r="E565" s="178">
        <v>0</v>
      </c>
      <c r="F565" s="178">
        <v>0</v>
      </c>
      <c r="G565" s="178">
        <f t="shared" si="425"/>
        <v>0</v>
      </c>
      <c r="H565" s="178">
        <f t="shared" si="426"/>
        <v>0</v>
      </c>
      <c r="I565" s="178">
        <f t="shared" si="427"/>
        <v>0</v>
      </c>
      <c r="J565" s="187">
        <f t="shared" si="428"/>
        <v>0</v>
      </c>
      <c r="K565" s="28"/>
    </row>
    <row r="566" spans="1:11" s="10" customFormat="1" ht="16.8" x14ac:dyDescent="0.15">
      <c r="A566" s="223" t="s">
        <v>966</v>
      </c>
      <c r="B566" s="195" t="s">
        <v>967</v>
      </c>
      <c r="C566" s="177" t="s">
        <v>98</v>
      </c>
      <c r="D566" s="196">
        <v>25</v>
      </c>
      <c r="E566" s="178">
        <v>0</v>
      </c>
      <c r="F566" s="178">
        <v>0</v>
      </c>
      <c r="G566" s="178">
        <f t="shared" si="425"/>
        <v>0</v>
      </c>
      <c r="H566" s="178">
        <f t="shared" si="426"/>
        <v>0</v>
      </c>
      <c r="I566" s="178">
        <f t="shared" si="427"/>
        <v>0</v>
      </c>
      <c r="J566" s="187">
        <f t="shared" si="428"/>
        <v>0</v>
      </c>
      <c r="K566" s="24"/>
    </row>
    <row r="567" spans="1:11" s="10" customFormat="1" ht="16.8" x14ac:dyDescent="0.15">
      <c r="A567" s="223" t="s">
        <v>968</v>
      </c>
      <c r="B567" s="195" t="s">
        <v>969</v>
      </c>
      <c r="C567" s="177" t="s">
        <v>98</v>
      </c>
      <c r="D567" s="196">
        <v>13</v>
      </c>
      <c r="E567" s="178">
        <v>0</v>
      </c>
      <c r="F567" s="178">
        <v>0</v>
      </c>
      <c r="G567" s="178">
        <f t="shared" si="425"/>
        <v>0</v>
      </c>
      <c r="H567" s="178">
        <f t="shared" si="426"/>
        <v>0</v>
      </c>
      <c r="I567" s="178">
        <f t="shared" si="427"/>
        <v>0</v>
      </c>
      <c r="J567" s="187">
        <f t="shared" si="428"/>
        <v>0</v>
      </c>
      <c r="K567" s="24"/>
    </row>
    <row r="568" spans="1:11" s="10" customFormat="1" ht="25.2" x14ac:dyDescent="0.15">
      <c r="A568" s="223" t="s">
        <v>970</v>
      </c>
      <c r="B568" s="195" t="s">
        <v>971</v>
      </c>
      <c r="C568" s="177" t="s">
        <v>100</v>
      </c>
      <c r="D568" s="196">
        <v>740</v>
      </c>
      <c r="E568" s="178">
        <v>0</v>
      </c>
      <c r="F568" s="178">
        <v>0</v>
      </c>
      <c r="G568" s="178">
        <f t="shared" si="425"/>
        <v>0</v>
      </c>
      <c r="H568" s="178">
        <f t="shared" si="426"/>
        <v>0</v>
      </c>
      <c r="I568" s="178">
        <f t="shared" si="427"/>
        <v>0</v>
      </c>
      <c r="J568" s="187">
        <f t="shared" si="428"/>
        <v>0</v>
      </c>
      <c r="K568" s="24"/>
    </row>
    <row r="569" spans="1:11" s="10" customFormat="1" ht="16.8" x14ac:dyDescent="0.15">
      <c r="A569" s="223" t="s">
        <v>972</v>
      </c>
      <c r="B569" s="195" t="s">
        <v>973</v>
      </c>
      <c r="C569" s="177" t="s">
        <v>100</v>
      </c>
      <c r="D569" s="196">
        <v>212</v>
      </c>
      <c r="E569" s="178">
        <v>0</v>
      </c>
      <c r="F569" s="178">
        <v>0</v>
      </c>
      <c r="G569" s="178">
        <f t="shared" si="425"/>
        <v>0</v>
      </c>
      <c r="H569" s="178">
        <f t="shared" si="426"/>
        <v>0</v>
      </c>
      <c r="I569" s="178">
        <f t="shared" si="427"/>
        <v>0</v>
      </c>
      <c r="J569" s="187">
        <f t="shared" si="428"/>
        <v>0</v>
      </c>
      <c r="K569" s="28"/>
    </row>
    <row r="570" spans="1:11" s="10" customFormat="1" ht="16.8" x14ac:dyDescent="0.15">
      <c r="A570" s="223" t="s">
        <v>974</v>
      </c>
      <c r="B570" s="195" t="s">
        <v>975</v>
      </c>
      <c r="C570" s="177" t="s">
        <v>100</v>
      </c>
      <c r="D570" s="196">
        <v>92</v>
      </c>
      <c r="E570" s="178">
        <v>0</v>
      </c>
      <c r="F570" s="178">
        <v>0</v>
      </c>
      <c r="G570" s="178">
        <f t="shared" si="425"/>
        <v>0</v>
      </c>
      <c r="H570" s="178">
        <f t="shared" si="426"/>
        <v>0</v>
      </c>
      <c r="I570" s="178">
        <f t="shared" si="427"/>
        <v>0</v>
      </c>
      <c r="J570" s="187">
        <f t="shared" si="428"/>
        <v>0</v>
      </c>
      <c r="K570" s="24"/>
    </row>
    <row r="571" spans="1:11" s="10" customFormat="1" ht="16.8" x14ac:dyDescent="0.15">
      <c r="A571" s="223" t="s">
        <v>976</v>
      </c>
      <c r="B571" s="195" t="s">
        <v>977</v>
      </c>
      <c r="C571" s="177" t="s">
        <v>98</v>
      </c>
      <c r="D571" s="196">
        <v>3</v>
      </c>
      <c r="E571" s="178">
        <v>0</v>
      </c>
      <c r="F571" s="178">
        <v>0</v>
      </c>
      <c r="G571" s="178">
        <f t="shared" si="425"/>
        <v>0</v>
      </c>
      <c r="H571" s="178">
        <f t="shared" si="426"/>
        <v>0</v>
      </c>
      <c r="I571" s="178">
        <f t="shared" si="427"/>
        <v>0</v>
      </c>
      <c r="J571" s="187">
        <f t="shared" si="428"/>
        <v>0</v>
      </c>
      <c r="K571" s="24"/>
    </row>
    <row r="572" spans="1:11" s="10" customFormat="1" ht="25.2" x14ac:dyDescent="0.15">
      <c r="A572" s="223" t="s">
        <v>978</v>
      </c>
      <c r="B572" s="195" t="s">
        <v>979</v>
      </c>
      <c r="C572" s="177" t="s">
        <v>98</v>
      </c>
      <c r="D572" s="196">
        <v>9</v>
      </c>
      <c r="E572" s="178">
        <v>0</v>
      </c>
      <c r="F572" s="178">
        <v>0</v>
      </c>
      <c r="G572" s="178">
        <f t="shared" si="425"/>
        <v>0</v>
      </c>
      <c r="H572" s="178">
        <f t="shared" si="426"/>
        <v>0</v>
      </c>
      <c r="I572" s="178">
        <f t="shared" si="427"/>
        <v>0</v>
      </c>
      <c r="J572" s="187">
        <f t="shared" si="428"/>
        <v>0</v>
      </c>
      <c r="K572" s="28"/>
    </row>
    <row r="573" spans="1:11" s="10" customFormat="1" ht="16.8" x14ac:dyDescent="0.15">
      <c r="A573" s="223" t="s">
        <v>980</v>
      </c>
      <c r="B573" s="195" t="s">
        <v>981</v>
      </c>
      <c r="C573" s="177" t="s">
        <v>98</v>
      </c>
      <c r="D573" s="196">
        <v>19</v>
      </c>
      <c r="E573" s="178">
        <v>0</v>
      </c>
      <c r="F573" s="178">
        <v>0</v>
      </c>
      <c r="G573" s="178">
        <f t="shared" si="425"/>
        <v>0</v>
      </c>
      <c r="H573" s="178">
        <f t="shared" si="426"/>
        <v>0</v>
      </c>
      <c r="I573" s="178">
        <f t="shared" si="427"/>
        <v>0</v>
      </c>
      <c r="J573" s="187">
        <f t="shared" si="428"/>
        <v>0</v>
      </c>
      <c r="K573" s="24"/>
    </row>
    <row r="574" spans="1:11" s="10" customFormat="1" ht="8.4" x14ac:dyDescent="0.15">
      <c r="A574" s="223" t="s">
        <v>982</v>
      </c>
      <c r="B574" s="195" t="s">
        <v>983</v>
      </c>
      <c r="C574" s="177" t="s">
        <v>126</v>
      </c>
      <c r="D574" s="196">
        <v>32</v>
      </c>
      <c r="E574" s="178">
        <v>0</v>
      </c>
      <c r="F574" s="178">
        <v>0</v>
      </c>
      <c r="G574" s="178">
        <f t="shared" si="425"/>
        <v>0</v>
      </c>
      <c r="H574" s="178">
        <f t="shared" si="426"/>
        <v>0</v>
      </c>
      <c r="I574" s="178">
        <f t="shared" si="427"/>
        <v>0</v>
      </c>
      <c r="J574" s="187">
        <f t="shared" si="428"/>
        <v>0</v>
      </c>
      <c r="K574" s="24"/>
    </row>
    <row r="575" spans="1:11" s="10" customFormat="1" ht="8.4" x14ac:dyDescent="0.15">
      <c r="A575" s="223" t="s">
        <v>984</v>
      </c>
      <c r="B575" s="195" t="s">
        <v>985</v>
      </c>
      <c r="C575" s="177" t="s">
        <v>126</v>
      </c>
      <c r="D575" s="196">
        <v>32</v>
      </c>
      <c r="E575" s="178">
        <v>0</v>
      </c>
      <c r="F575" s="178">
        <v>0</v>
      </c>
      <c r="G575" s="178">
        <f t="shared" si="425"/>
        <v>0</v>
      </c>
      <c r="H575" s="178">
        <f t="shared" si="426"/>
        <v>0</v>
      </c>
      <c r="I575" s="178">
        <f t="shared" si="427"/>
        <v>0</v>
      </c>
      <c r="J575" s="187">
        <f t="shared" si="428"/>
        <v>0</v>
      </c>
      <c r="K575" s="24"/>
    </row>
    <row r="576" spans="1:11" s="10" customFormat="1" ht="8.4" x14ac:dyDescent="0.15">
      <c r="A576" s="223"/>
      <c r="B576" s="197" t="s">
        <v>15</v>
      </c>
      <c r="C576" s="177"/>
      <c r="D576" s="178"/>
      <c r="E576" s="178"/>
      <c r="F576" s="178"/>
      <c r="G576" s="178"/>
      <c r="H576" s="198">
        <f>SUM(H557:H575)</f>
        <v>0</v>
      </c>
      <c r="I576" s="198">
        <f>SUM(I557:I575)</f>
        <v>0</v>
      </c>
      <c r="J576" s="199"/>
      <c r="K576" s="24"/>
    </row>
    <row r="577" spans="1:11" s="10" customFormat="1" ht="8.4" x14ac:dyDescent="0.15">
      <c r="A577" s="314"/>
      <c r="B577" s="32"/>
      <c r="C577" s="200"/>
      <c r="D577" s="201"/>
      <c r="E577" s="201"/>
      <c r="F577" s="201"/>
      <c r="G577" s="201"/>
      <c r="H577" s="201"/>
      <c r="I577" s="202">
        <f>H576+I576</f>
        <v>0</v>
      </c>
      <c r="J577" s="203"/>
      <c r="K577" s="24"/>
    </row>
    <row r="578" spans="1:11" s="10" customFormat="1" ht="8.4" x14ac:dyDescent="0.15">
      <c r="A578" s="225">
        <v>4</v>
      </c>
      <c r="B578" s="194" t="s">
        <v>986</v>
      </c>
      <c r="C578" s="177"/>
      <c r="D578" s="178"/>
      <c r="E578" s="178"/>
      <c r="F578" s="178"/>
      <c r="G578" s="178"/>
      <c r="H578" s="178"/>
      <c r="I578" s="178"/>
      <c r="J578" s="187"/>
      <c r="K578" s="28"/>
    </row>
    <row r="579" spans="1:11" s="10" customFormat="1" ht="8.4" x14ac:dyDescent="0.15">
      <c r="A579" s="225" t="s">
        <v>62</v>
      </c>
      <c r="B579" s="194" t="s">
        <v>159</v>
      </c>
      <c r="C579" s="177"/>
      <c r="D579" s="178"/>
      <c r="E579" s="178"/>
      <c r="F579" s="178"/>
      <c r="G579" s="178"/>
      <c r="H579" s="178"/>
      <c r="I579" s="178"/>
      <c r="J579" s="187"/>
      <c r="K579" s="24"/>
    </row>
    <row r="580" spans="1:11" s="10" customFormat="1" ht="25.2" x14ac:dyDescent="0.15">
      <c r="A580" s="223" t="s">
        <v>987</v>
      </c>
      <c r="B580" s="195" t="s">
        <v>988</v>
      </c>
      <c r="C580" s="177" t="s">
        <v>126</v>
      </c>
      <c r="D580" s="196">
        <v>7.6</v>
      </c>
      <c r="E580" s="178">
        <v>0</v>
      </c>
      <c r="F580" s="178">
        <v>0</v>
      </c>
      <c r="G580" s="178">
        <f>E580+F580</f>
        <v>0</v>
      </c>
      <c r="H580" s="178">
        <f>TRUNC(E580*D580,2)</f>
        <v>0</v>
      </c>
      <c r="I580" s="178">
        <f>J580-H580</f>
        <v>0</v>
      </c>
      <c r="J580" s="187">
        <f>TRUNC(D580*G580,2)</f>
        <v>0</v>
      </c>
      <c r="K580" s="24"/>
    </row>
    <row r="581" spans="1:11" s="10" customFormat="1" ht="16.8" x14ac:dyDescent="0.15">
      <c r="A581" s="223" t="s">
        <v>989</v>
      </c>
      <c r="B581" s="195" t="s">
        <v>990</v>
      </c>
      <c r="C581" s="177" t="s">
        <v>126</v>
      </c>
      <c r="D581" s="196">
        <v>72</v>
      </c>
      <c r="E581" s="178">
        <v>0</v>
      </c>
      <c r="F581" s="178">
        <v>0</v>
      </c>
      <c r="G581" s="178">
        <f>E581+F581</f>
        <v>0</v>
      </c>
      <c r="H581" s="178">
        <f>TRUNC(E581*D581,2)</f>
        <v>0</v>
      </c>
      <c r="I581" s="178">
        <f>J581-H581</f>
        <v>0</v>
      </c>
      <c r="J581" s="187">
        <f>TRUNC(D581*G581,2)</f>
        <v>0</v>
      </c>
      <c r="K581" s="24"/>
    </row>
    <row r="582" spans="1:11" s="10" customFormat="1" ht="8.4" x14ac:dyDescent="0.15">
      <c r="A582" s="225" t="s">
        <v>63</v>
      </c>
      <c r="B582" s="194" t="s">
        <v>202</v>
      </c>
      <c r="C582" s="177"/>
      <c r="D582" s="178"/>
      <c r="E582" s="178"/>
      <c r="F582" s="178"/>
      <c r="G582" s="178"/>
      <c r="H582" s="178"/>
      <c r="I582" s="178"/>
      <c r="J582" s="187"/>
      <c r="K582" s="24"/>
    </row>
    <row r="583" spans="1:11" s="10" customFormat="1" ht="33.6" x14ac:dyDescent="0.15">
      <c r="A583" s="223" t="s">
        <v>991</v>
      </c>
      <c r="B583" s="195" t="s">
        <v>992</v>
      </c>
      <c r="C583" s="177" t="s">
        <v>98</v>
      </c>
      <c r="D583" s="196">
        <v>6</v>
      </c>
      <c r="E583" s="178">
        <v>0</v>
      </c>
      <c r="F583" s="178">
        <v>0</v>
      </c>
      <c r="G583" s="178">
        <f t="shared" ref="G583:G591" si="429">E583+F583</f>
        <v>0</v>
      </c>
      <c r="H583" s="178">
        <f t="shared" ref="H583:H591" si="430">TRUNC(E583*D583,2)</f>
        <v>0</v>
      </c>
      <c r="I583" s="178">
        <f t="shared" ref="I583:I591" si="431">J583-H583</f>
        <v>0</v>
      </c>
      <c r="J583" s="187">
        <f t="shared" ref="J583:J591" si="432">TRUNC(D583*G583,2)</f>
        <v>0</v>
      </c>
      <c r="K583" s="28"/>
    </row>
    <row r="584" spans="1:11" s="10" customFormat="1" ht="33.6" x14ac:dyDescent="0.15">
      <c r="A584" s="223" t="s">
        <v>993</v>
      </c>
      <c r="B584" s="195" t="s">
        <v>994</v>
      </c>
      <c r="C584" s="177" t="s">
        <v>98</v>
      </c>
      <c r="D584" s="196">
        <v>2</v>
      </c>
      <c r="E584" s="178">
        <v>0</v>
      </c>
      <c r="F584" s="178">
        <v>0</v>
      </c>
      <c r="G584" s="178">
        <f t="shared" si="429"/>
        <v>0</v>
      </c>
      <c r="H584" s="178">
        <f t="shared" si="430"/>
        <v>0</v>
      </c>
      <c r="I584" s="178">
        <f t="shared" si="431"/>
        <v>0</v>
      </c>
      <c r="J584" s="187">
        <f t="shared" si="432"/>
        <v>0</v>
      </c>
      <c r="K584" s="24"/>
    </row>
    <row r="585" spans="1:11" s="10" customFormat="1" ht="16.8" x14ac:dyDescent="0.15">
      <c r="A585" s="223" t="s">
        <v>995</v>
      </c>
      <c r="B585" s="195" t="s">
        <v>996</v>
      </c>
      <c r="C585" s="177" t="s">
        <v>98</v>
      </c>
      <c r="D585" s="196">
        <v>2</v>
      </c>
      <c r="E585" s="178">
        <v>0</v>
      </c>
      <c r="F585" s="178">
        <v>0</v>
      </c>
      <c r="G585" s="178">
        <f t="shared" si="429"/>
        <v>0</v>
      </c>
      <c r="H585" s="178">
        <f t="shared" si="430"/>
        <v>0</v>
      </c>
      <c r="I585" s="178">
        <f t="shared" si="431"/>
        <v>0</v>
      </c>
      <c r="J585" s="187">
        <f t="shared" si="432"/>
        <v>0</v>
      </c>
      <c r="K585" s="24"/>
    </row>
    <row r="586" spans="1:11" s="10" customFormat="1" ht="33.6" x14ac:dyDescent="0.15">
      <c r="A586" s="223" t="s">
        <v>997</v>
      </c>
      <c r="B586" s="195" t="s">
        <v>998</v>
      </c>
      <c r="C586" s="177" t="s">
        <v>126</v>
      </c>
      <c r="D586" s="196">
        <f>0.9*2.3*4</f>
        <v>8.2799999999999994</v>
      </c>
      <c r="E586" s="178">
        <v>0</v>
      </c>
      <c r="F586" s="178">
        <v>0</v>
      </c>
      <c r="G586" s="178">
        <f t="shared" si="429"/>
        <v>0</v>
      </c>
      <c r="H586" s="178">
        <f t="shared" si="430"/>
        <v>0</v>
      </c>
      <c r="I586" s="178">
        <f t="shared" si="431"/>
        <v>0</v>
      </c>
      <c r="J586" s="187">
        <f t="shared" si="432"/>
        <v>0</v>
      </c>
      <c r="K586" s="28"/>
    </row>
    <row r="587" spans="1:11" s="10" customFormat="1" ht="42" x14ac:dyDescent="0.15">
      <c r="A587" s="223" t="s">
        <v>999</v>
      </c>
      <c r="B587" s="195" t="s">
        <v>1000</v>
      </c>
      <c r="C587" s="177" t="s">
        <v>126</v>
      </c>
      <c r="D587" s="196">
        <f>0.9*2.3*5</f>
        <v>10.35</v>
      </c>
      <c r="E587" s="178">
        <v>0</v>
      </c>
      <c r="F587" s="178">
        <v>0</v>
      </c>
      <c r="G587" s="178">
        <f t="shared" si="429"/>
        <v>0</v>
      </c>
      <c r="H587" s="178">
        <f t="shared" si="430"/>
        <v>0</v>
      </c>
      <c r="I587" s="178">
        <f t="shared" si="431"/>
        <v>0</v>
      </c>
      <c r="J587" s="187">
        <f t="shared" si="432"/>
        <v>0</v>
      </c>
      <c r="K587" s="24"/>
    </row>
    <row r="588" spans="1:11" s="10" customFormat="1" ht="33.6" x14ac:dyDescent="0.15">
      <c r="A588" s="223" t="s">
        <v>1001</v>
      </c>
      <c r="B588" s="195" t="s">
        <v>1002</v>
      </c>
      <c r="C588" s="177" t="s">
        <v>98</v>
      </c>
      <c r="D588" s="196">
        <v>3</v>
      </c>
      <c r="E588" s="178">
        <v>0</v>
      </c>
      <c r="F588" s="178">
        <v>0</v>
      </c>
      <c r="G588" s="178">
        <f t="shared" si="429"/>
        <v>0</v>
      </c>
      <c r="H588" s="178">
        <f t="shared" si="430"/>
        <v>0</v>
      </c>
      <c r="I588" s="178">
        <f t="shared" si="431"/>
        <v>0</v>
      </c>
      <c r="J588" s="187">
        <f t="shared" si="432"/>
        <v>0</v>
      </c>
      <c r="K588" s="24"/>
    </row>
    <row r="589" spans="1:11" s="10" customFormat="1" ht="42" x14ac:dyDescent="0.15">
      <c r="A589" s="223" t="s">
        <v>1003</v>
      </c>
      <c r="B589" s="195" t="s">
        <v>1004</v>
      </c>
      <c r="C589" s="177" t="s">
        <v>126</v>
      </c>
      <c r="D589" s="196">
        <f>0.7*2.3*4</f>
        <v>6.4399999999999995</v>
      </c>
      <c r="E589" s="178">
        <v>0</v>
      </c>
      <c r="F589" s="178">
        <v>0</v>
      </c>
      <c r="G589" s="178">
        <f t="shared" si="429"/>
        <v>0</v>
      </c>
      <c r="H589" s="178">
        <f t="shared" si="430"/>
        <v>0</v>
      </c>
      <c r="I589" s="178">
        <f t="shared" si="431"/>
        <v>0</v>
      </c>
      <c r="J589" s="187">
        <f t="shared" si="432"/>
        <v>0</v>
      </c>
      <c r="K589" s="24"/>
    </row>
    <row r="590" spans="1:11" s="10" customFormat="1" ht="25.2" x14ac:dyDescent="0.15">
      <c r="A590" s="223" t="s">
        <v>1005</v>
      </c>
      <c r="B590" s="195" t="s">
        <v>1006</v>
      </c>
      <c r="C590" s="177" t="s">
        <v>126</v>
      </c>
      <c r="D590" s="196">
        <v>0.8</v>
      </c>
      <c r="E590" s="178">
        <v>0</v>
      </c>
      <c r="F590" s="178">
        <v>0</v>
      </c>
      <c r="G590" s="178">
        <f t="shared" si="429"/>
        <v>0</v>
      </c>
      <c r="H590" s="178">
        <f t="shared" si="430"/>
        <v>0</v>
      </c>
      <c r="I590" s="178">
        <f t="shared" si="431"/>
        <v>0</v>
      </c>
      <c r="J590" s="187">
        <f t="shared" si="432"/>
        <v>0</v>
      </c>
      <c r="K590" s="24"/>
    </row>
    <row r="591" spans="1:11" s="10" customFormat="1" ht="16.8" x14ac:dyDescent="0.15">
      <c r="A591" s="223" t="s">
        <v>1007</v>
      </c>
      <c r="B591" s="195" t="s">
        <v>1008</v>
      </c>
      <c r="C591" s="177" t="s">
        <v>126</v>
      </c>
      <c r="D591" s="196">
        <v>12</v>
      </c>
      <c r="E591" s="178">
        <v>0</v>
      </c>
      <c r="F591" s="178">
        <v>0</v>
      </c>
      <c r="G591" s="178">
        <f t="shared" si="429"/>
        <v>0</v>
      </c>
      <c r="H591" s="178">
        <f t="shared" si="430"/>
        <v>0</v>
      </c>
      <c r="I591" s="178">
        <f t="shared" si="431"/>
        <v>0</v>
      </c>
      <c r="J591" s="187">
        <f t="shared" si="432"/>
        <v>0</v>
      </c>
      <c r="K591" s="24"/>
    </row>
    <row r="592" spans="1:11" s="10" customFormat="1" ht="8.4" x14ac:dyDescent="0.15">
      <c r="A592" s="225" t="s">
        <v>64</v>
      </c>
      <c r="B592" s="194" t="s">
        <v>1009</v>
      </c>
      <c r="C592" s="177"/>
      <c r="D592" s="178"/>
      <c r="E592" s="178"/>
      <c r="F592" s="178"/>
      <c r="G592" s="178"/>
      <c r="H592" s="178"/>
      <c r="I592" s="178"/>
      <c r="J592" s="187"/>
      <c r="K592" s="28"/>
    </row>
    <row r="593" spans="1:11" s="10" customFormat="1" ht="16.8" x14ac:dyDescent="0.15">
      <c r="A593" s="223" t="s">
        <v>1010</v>
      </c>
      <c r="B593" s="195" t="s">
        <v>1011</v>
      </c>
      <c r="C593" s="177" t="s">
        <v>126</v>
      </c>
      <c r="D593" s="196">
        <v>71.42</v>
      </c>
      <c r="E593" s="178">
        <v>0</v>
      </c>
      <c r="F593" s="178">
        <v>0</v>
      </c>
      <c r="G593" s="178">
        <f t="shared" ref="G593:G598" si="433">E593+F593</f>
        <v>0</v>
      </c>
      <c r="H593" s="178">
        <f t="shared" ref="H593:H598" si="434">TRUNC(E593*D593,2)</f>
        <v>0</v>
      </c>
      <c r="I593" s="178">
        <f t="shared" ref="I593:I598" si="435">J593-H593</f>
        <v>0</v>
      </c>
      <c r="J593" s="187">
        <f t="shared" ref="J593:J598" si="436">TRUNC(D593*G593,2)</f>
        <v>0</v>
      </c>
      <c r="K593" s="24"/>
    </row>
    <row r="594" spans="1:11" s="10" customFormat="1" ht="16.8" x14ac:dyDescent="0.15">
      <c r="A594" s="223" t="s">
        <v>1012</v>
      </c>
      <c r="B594" s="195" t="s">
        <v>1013</v>
      </c>
      <c r="C594" s="177" t="s">
        <v>126</v>
      </c>
      <c r="D594" s="196">
        <v>71.42</v>
      </c>
      <c r="E594" s="178">
        <v>0</v>
      </c>
      <c r="F594" s="178">
        <v>0</v>
      </c>
      <c r="G594" s="178">
        <f t="shared" si="433"/>
        <v>0</v>
      </c>
      <c r="H594" s="178">
        <f t="shared" si="434"/>
        <v>0</v>
      </c>
      <c r="I594" s="178">
        <f t="shared" si="435"/>
        <v>0</v>
      </c>
      <c r="J594" s="187">
        <f t="shared" si="436"/>
        <v>0</v>
      </c>
      <c r="K594" s="24"/>
    </row>
    <row r="595" spans="1:11" s="10" customFormat="1" ht="42" x14ac:dyDescent="0.15">
      <c r="A595" s="223" t="s">
        <v>1014</v>
      </c>
      <c r="B595" s="195" t="s">
        <v>1015</v>
      </c>
      <c r="C595" s="177" t="s">
        <v>126</v>
      </c>
      <c r="D595" s="196">
        <v>71.42</v>
      </c>
      <c r="E595" s="178">
        <v>0</v>
      </c>
      <c r="F595" s="178">
        <v>0</v>
      </c>
      <c r="G595" s="178">
        <f t="shared" si="433"/>
        <v>0</v>
      </c>
      <c r="H595" s="178">
        <f t="shared" si="434"/>
        <v>0</v>
      </c>
      <c r="I595" s="178">
        <f t="shared" si="435"/>
        <v>0</v>
      </c>
      <c r="J595" s="187">
        <f t="shared" si="436"/>
        <v>0</v>
      </c>
      <c r="K595" s="24"/>
    </row>
    <row r="596" spans="1:11" s="10" customFormat="1" ht="42" x14ac:dyDescent="0.15">
      <c r="A596" s="223" t="s">
        <v>1016</v>
      </c>
      <c r="B596" s="195" t="s">
        <v>1017</v>
      </c>
      <c r="C596" s="177" t="s">
        <v>126</v>
      </c>
      <c r="D596" s="196">
        <v>78.650000000000006</v>
      </c>
      <c r="E596" s="178">
        <v>0</v>
      </c>
      <c r="F596" s="178">
        <v>0</v>
      </c>
      <c r="G596" s="178">
        <f t="shared" si="433"/>
        <v>0</v>
      </c>
      <c r="H596" s="178">
        <f t="shared" si="434"/>
        <v>0</v>
      </c>
      <c r="I596" s="178">
        <f t="shared" si="435"/>
        <v>0</v>
      </c>
      <c r="J596" s="187">
        <f t="shared" si="436"/>
        <v>0</v>
      </c>
      <c r="K596" s="28"/>
    </row>
    <row r="597" spans="1:11" s="10" customFormat="1" ht="16.8" x14ac:dyDescent="0.15">
      <c r="A597" s="223" t="s">
        <v>1018</v>
      </c>
      <c r="B597" s="195" t="s">
        <v>1019</v>
      </c>
      <c r="C597" s="177" t="s">
        <v>126</v>
      </c>
      <c r="D597" s="196">
        <f>D565*0.05</f>
        <v>15</v>
      </c>
      <c r="E597" s="178">
        <v>0</v>
      </c>
      <c r="F597" s="178">
        <v>0</v>
      </c>
      <c r="G597" s="178">
        <f t="shared" si="433"/>
        <v>0</v>
      </c>
      <c r="H597" s="178">
        <f t="shared" si="434"/>
        <v>0</v>
      </c>
      <c r="I597" s="178">
        <f t="shared" si="435"/>
        <v>0</v>
      </c>
      <c r="J597" s="187">
        <f t="shared" si="436"/>
        <v>0</v>
      </c>
      <c r="K597" s="24"/>
    </row>
    <row r="598" spans="1:11" s="10" customFormat="1" ht="42" x14ac:dyDescent="0.15">
      <c r="A598" s="223" t="s">
        <v>1020</v>
      </c>
      <c r="B598" s="195" t="s">
        <v>1021</v>
      </c>
      <c r="C598" s="177" t="s">
        <v>126</v>
      </c>
      <c r="D598" s="196">
        <v>78.650000000000006</v>
      </c>
      <c r="E598" s="178">
        <v>0</v>
      </c>
      <c r="F598" s="178">
        <v>0</v>
      </c>
      <c r="G598" s="178">
        <f t="shared" si="433"/>
        <v>0</v>
      </c>
      <c r="H598" s="178">
        <f t="shared" si="434"/>
        <v>0</v>
      </c>
      <c r="I598" s="178">
        <f t="shared" si="435"/>
        <v>0</v>
      </c>
      <c r="J598" s="187">
        <f t="shared" si="436"/>
        <v>0</v>
      </c>
      <c r="K598" s="24"/>
    </row>
    <row r="599" spans="1:11" s="10" customFormat="1" ht="8.4" x14ac:dyDescent="0.15">
      <c r="A599" s="225" t="s">
        <v>65</v>
      </c>
      <c r="B599" s="194" t="s">
        <v>1022</v>
      </c>
      <c r="C599" s="177"/>
      <c r="D599" s="178"/>
      <c r="E599" s="178"/>
      <c r="F599" s="178"/>
      <c r="G599" s="178"/>
      <c r="H599" s="178"/>
      <c r="I599" s="178"/>
      <c r="J599" s="187"/>
      <c r="K599" s="24"/>
    </row>
    <row r="600" spans="1:11" s="10" customFormat="1" ht="25.2" x14ac:dyDescent="0.15">
      <c r="A600" s="223" t="s">
        <v>1023</v>
      </c>
      <c r="B600" s="195" t="s">
        <v>1024</v>
      </c>
      <c r="C600" s="177" t="s">
        <v>126</v>
      </c>
      <c r="D600" s="196">
        <v>235.14</v>
      </c>
      <c r="E600" s="178">
        <v>0</v>
      </c>
      <c r="F600" s="178">
        <v>0</v>
      </c>
      <c r="G600" s="178">
        <f t="shared" ref="G600:G604" si="437">E600+F600</f>
        <v>0</v>
      </c>
      <c r="H600" s="178">
        <f t="shared" ref="H600:H604" si="438">TRUNC(E600*D600,2)</f>
        <v>0</v>
      </c>
      <c r="I600" s="178">
        <f t="shared" ref="I600:I604" si="439">J600-H600</f>
        <v>0</v>
      </c>
      <c r="J600" s="187">
        <f t="shared" ref="J600:J604" si="440">TRUNC(D600*G600,2)</f>
        <v>0</v>
      </c>
      <c r="K600" s="24"/>
    </row>
    <row r="601" spans="1:11" s="10" customFormat="1" ht="42" x14ac:dyDescent="0.15">
      <c r="A601" s="223" t="s">
        <v>1025</v>
      </c>
      <c r="B601" s="195" t="s">
        <v>1026</v>
      </c>
      <c r="C601" s="177" t="s">
        <v>126</v>
      </c>
      <c r="D601" s="196">
        <v>235.14</v>
      </c>
      <c r="E601" s="178">
        <v>0</v>
      </c>
      <c r="F601" s="178">
        <v>0</v>
      </c>
      <c r="G601" s="178">
        <f t="shared" si="437"/>
        <v>0</v>
      </c>
      <c r="H601" s="178">
        <f t="shared" si="438"/>
        <v>0</v>
      </c>
      <c r="I601" s="178">
        <f t="shared" si="439"/>
        <v>0</v>
      </c>
      <c r="J601" s="187">
        <f t="shared" si="440"/>
        <v>0</v>
      </c>
      <c r="K601" s="24"/>
    </row>
    <row r="602" spans="1:11" s="10" customFormat="1" ht="25.2" x14ac:dyDescent="0.15">
      <c r="A602" s="223" t="s">
        <v>1027</v>
      </c>
      <c r="B602" s="195" t="s">
        <v>1028</v>
      </c>
      <c r="C602" s="177" t="s">
        <v>100</v>
      </c>
      <c r="D602" s="196">
        <v>238.32</v>
      </c>
      <c r="E602" s="178">
        <v>0</v>
      </c>
      <c r="F602" s="178">
        <v>0</v>
      </c>
      <c r="G602" s="178">
        <f t="shared" si="437"/>
        <v>0</v>
      </c>
      <c r="H602" s="178">
        <f t="shared" si="438"/>
        <v>0</v>
      </c>
      <c r="I602" s="178">
        <f t="shared" si="439"/>
        <v>0</v>
      </c>
      <c r="J602" s="187">
        <f t="shared" si="440"/>
        <v>0</v>
      </c>
      <c r="K602" s="28"/>
    </row>
    <row r="603" spans="1:11" s="10" customFormat="1" ht="16.8" x14ac:dyDescent="0.15">
      <c r="A603" s="223" t="s">
        <v>1029</v>
      </c>
      <c r="B603" s="195" t="s">
        <v>1030</v>
      </c>
      <c r="C603" s="177" t="s">
        <v>100</v>
      </c>
      <c r="D603" s="196">
        <f>(3*0.9)+1.7</f>
        <v>4.4000000000000004</v>
      </c>
      <c r="E603" s="178">
        <v>0</v>
      </c>
      <c r="F603" s="178">
        <v>0</v>
      </c>
      <c r="G603" s="178">
        <f t="shared" si="437"/>
        <v>0</v>
      </c>
      <c r="H603" s="178">
        <f t="shared" si="438"/>
        <v>0</v>
      </c>
      <c r="I603" s="178">
        <f t="shared" si="439"/>
        <v>0</v>
      </c>
      <c r="J603" s="187">
        <f t="shared" si="440"/>
        <v>0</v>
      </c>
      <c r="K603" s="24"/>
    </row>
    <row r="604" spans="1:11" s="10" customFormat="1" ht="16.8" x14ac:dyDescent="0.15">
      <c r="A604" s="223" t="s">
        <v>1031</v>
      </c>
      <c r="B604" s="195" t="s">
        <v>1032</v>
      </c>
      <c r="C604" s="177" t="s">
        <v>126</v>
      </c>
      <c r="D604" s="196">
        <f>D601</f>
        <v>235.14</v>
      </c>
      <c r="E604" s="178">
        <v>0</v>
      </c>
      <c r="F604" s="178">
        <v>0</v>
      </c>
      <c r="G604" s="178">
        <f t="shared" si="437"/>
        <v>0</v>
      </c>
      <c r="H604" s="178">
        <f t="shared" si="438"/>
        <v>0</v>
      </c>
      <c r="I604" s="178">
        <f t="shared" si="439"/>
        <v>0</v>
      </c>
      <c r="J604" s="187">
        <f t="shared" si="440"/>
        <v>0</v>
      </c>
      <c r="K604" s="24"/>
    </row>
    <row r="605" spans="1:11" s="10" customFormat="1" ht="8.4" x14ac:dyDescent="0.15">
      <c r="A605" s="225" t="s">
        <v>1033</v>
      </c>
      <c r="B605" s="194" t="s">
        <v>1034</v>
      </c>
      <c r="C605" s="177"/>
      <c r="D605" s="178"/>
      <c r="E605" s="178"/>
      <c r="F605" s="178"/>
      <c r="G605" s="178"/>
      <c r="H605" s="178"/>
      <c r="I605" s="178"/>
      <c r="J605" s="187"/>
      <c r="K605" s="24"/>
    </row>
    <row r="606" spans="1:11" s="10" customFormat="1" ht="16.8" x14ac:dyDescent="0.15">
      <c r="A606" s="223" t="s">
        <v>1035</v>
      </c>
      <c r="B606" s="195" t="s">
        <v>1036</v>
      </c>
      <c r="C606" s="177" t="s">
        <v>126</v>
      </c>
      <c r="D606" s="196">
        <v>68</v>
      </c>
      <c r="E606" s="178">
        <v>0</v>
      </c>
      <c r="F606" s="178">
        <v>0</v>
      </c>
      <c r="G606" s="178">
        <f t="shared" ref="G606:G607" si="441">E606+F606</f>
        <v>0</v>
      </c>
      <c r="H606" s="178">
        <f t="shared" ref="H606:H607" si="442">TRUNC(E606*D606,2)</f>
        <v>0</v>
      </c>
      <c r="I606" s="178">
        <f t="shared" ref="I606:I607" si="443">J606-H606</f>
        <v>0</v>
      </c>
      <c r="J606" s="187">
        <f t="shared" ref="J606:J607" si="444">TRUNC(D606*G606,2)</f>
        <v>0</v>
      </c>
      <c r="K606" s="24"/>
    </row>
    <row r="607" spans="1:11" s="10" customFormat="1" ht="16.8" x14ac:dyDescent="0.15">
      <c r="A607" s="223" t="s">
        <v>1037</v>
      </c>
      <c r="B607" s="195" t="s">
        <v>1038</v>
      </c>
      <c r="C607" s="177" t="s">
        <v>126</v>
      </c>
      <c r="D607" s="196">
        <v>165.12</v>
      </c>
      <c r="E607" s="178">
        <v>0</v>
      </c>
      <c r="F607" s="178">
        <v>0</v>
      </c>
      <c r="G607" s="178">
        <f t="shared" si="441"/>
        <v>0</v>
      </c>
      <c r="H607" s="178">
        <f t="shared" si="442"/>
        <v>0</v>
      </c>
      <c r="I607" s="178">
        <f t="shared" si="443"/>
        <v>0</v>
      </c>
      <c r="J607" s="187">
        <f t="shared" si="444"/>
        <v>0</v>
      </c>
      <c r="K607" s="28"/>
    </row>
    <row r="608" spans="1:11" s="10" customFormat="1" ht="8.4" x14ac:dyDescent="0.15">
      <c r="A608" s="225" t="s">
        <v>1039</v>
      </c>
      <c r="B608" s="194" t="s">
        <v>1040</v>
      </c>
      <c r="C608" s="177"/>
      <c r="D608" s="178"/>
      <c r="E608" s="178"/>
      <c r="F608" s="178"/>
      <c r="G608" s="178"/>
      <c r="H608" s="178"/>
      <c r="I608" s="178"/>
      <c r="J608" s="187"/>
      <c r="K608" s="24"/>
    </row>
    <row r="609" spans="1:11" s="10" customFormat="1" ht="16.8" x14ac:dyDescent="0.15">
      <c r="A609" s="223" t="s">
        <v>1041</v>
      </c>
      <c r="B609" s="195" t="s">
        <v>1042</v>
      </c>
      <c r="C609" s="177" t="s">
        <v>126</v>
      </c>
      <c r="D609" s="196">
        <v>68</v>
      </c>
      <c r="E609" s="178">
        <v>0</v>
      </c>
      <c r="F609" s="178">
        <v>0</v>
      </c>
      <c r="G609" s="178">
        <f t="shared" ref="G609:G618" si="445">E609+F609</f>
        <v>0</v>
      </c>
      <c r="H609" s="178">
        <f t="shared" ref="H609:H618" si="446">TRUNC(E609*D609,2)</f>
        <v>0</v>
      </c>
      <c r="I609" s="178">
        <f t="shared" ref="I609:I618" si="447">J609-H609</f>
        <v>0</v>
      </c>
      <c r="J609" s="187">
        <f t="shared" ref="J609:J618" si="448">TRUNC(D609*G609,2)</f>
        <v>0</v>
      </c>
      <c r="K609" s="24"/>
    </row>
    <row r="610" spans="1:11" s="10" customFormat="1" ht="16.8" x14ac:dyDescent="0.15">
      <c r="A610" s="223" t="s">
        <v>1043</v>
      </c>
      <c r="B610" s="195" t="s">
        <v>1044</v>
      </c>
      <c r="C610" s="177" t="s">
        <v>126</v>
      </c>
      <c r="D610" s="196">
        <v>68</v>
      </c>
      <c r="E610" s="178">
        <v>0</v>
      </c>
      <c r="F610" s="178">
        <v>0</v>
      </c>
      <c r="G610" s="178">
        <f t="shared" si="445"/>
        <v>0</v>
      </c>
      <c r="H610" s="178">
        <f t="shared" si="446"/>
        <v>0</v>
      </c>
      <c r="I610" s="178">
        <f t="shared" si="447"/>
        <v>0</v>
      </c>
      <c r="J610" s="187">
        <f t="shared" si="448"/>
        <v>0</v>
      </c>
      <c r="K610" s="24"/>
    </row>
    <row r="611" spans="1:11" s="10" customFormat="1" ht="16.8" x14ac:dyDescent="0.15">
      <c r="A611" s="223" t="s">
        <v>1045</v>
      </c>
      <c r="B611" s="195" t="s">
        <v>1046</v>
      </c>
      <c r="C611" s="177" t="s">
        <v>126</v>
      </c>
      <c r="D611" s="196">
        <v>68</v>
      </c>
      <c r="E611" s="178">
        <v>0</v>
      </c>
      <c r="F611" s="178">
        <v>0</v>
      </c>
      <c r="G611" s="178">
        <f t="shared" si="445"/>
        <v>0</v>
      </c>
      <c r="H611" s="178">
        <f t="shared" si="446"/>
        <v>0</v>
      </c>
      <c r="I611" s="178">
        <f t="shared" si="447"/>
        <v>0</v>
      </c>
      <c r="J611" s="187">
        <f t="shared" si="448"/>
        <v>0</v>
      </c>
      <c r="K611" s="28"/>
    </row>
    <row r="612" spans="1:11" s="10" customFormat="1" ht="16.8" x14ac:dyDescent="0.15">
      <c r="A612" s="223" t="s">
        <v>1047</v>
      </c>
      <c r="B612" s="195" t="s">
        <v>1048</v>
      </c>
      <c r="C612" s="177" t="s">
        <v>126</v>
      </c>
      <c r="D612" s="196">
        <f>D580*2</f>
        <v>15.2</v>
      </c>
      <c r="E612" s="178">
        <v>0</v>
      </c>
      <c r="F612" s="178">
        <v>0</v>
      </c>
      <c r="G612" s="178">
        <f t="shared" si="445"/>
        <v>0</v>
      </c>
      <c r="H612" s="178">
        <f t="shared" si="446"/>
        <v>0</v>
      </c>
      <c r="I612" s="178">
        <f t="shared" si="447"/>
        <v>0</v>
      </c>
      <c r="J612" s="187">
        <f t="shared" si="448"/>
        <v>0</v>
      </c>
      <c r="K612" s="24"/>
    </row>
    <row r="613" spans="1:11" s="10" customFormat="1" ht="8.4" x14ac:dyDescent="0.15">
      <c r="A613" s="223" t="s">
        <v>1049</v>
      </c>
      <c r="B613" s="195" t="s">
        <v>1050</v>
      </c>
      <c r="C613" s="177" t="s">
        <v>126</v>
      </c>
      <c r="D613" s="196">
        <v>778</v>
      </c>
      <c r="E613" s="178">
        <v>0</v>
      </c>
      <c r="F613" s="178">
        <v>0</v>
      </c>
      <c r="G613" s="178">
        <f t="shared" si="445"/>
        <v>0</v>
      </c>
      <c r="H613" s="178">
        <f t="shared" si="446"/>
        <v>0</v>
      </c>
      <c r="I613" s="178">
        <f t="shared" si="447"/>
        <v>0</v>
      </c>
      <c r="J613" s="187">
        <f t="shared" si="448"/>
        <v>0</v>
      </c>
      <c r="K613" s="24"/>
    </row>
    <row r="614" spans="1:11" s="10" customFormat="1" ht="16.8" x14ac:dyDescent="0.15">
      <c r="A614" s="223" t="s">
        <v>1051</v>
      </c>
      <c r="B614" s="195" t="s">
        <v>1052</v>
      </c>
      <c r="C614" s="177" t="s">
        <v>126</v>
      </c>
      <c r="D614" s="196">
        <f>778+46</f>
        <v>824</v>
      </c>
      <c r="E614" s="178">
        <v>0</v>
      </c>
      <c r="F614" s="178">
        <v>0</v>
      </c>
      <c r="G614" s="178">
        <f t="shared" si="445"/>
        <v>0</v>
      </c>
      <c r="H614" s="178">
        <f t="shared" si="446"/>
        <v>0</v>
      </c>
      <c r="I614" s="178">
        <f t="shared" si="447"/>
        <v>0</v>
      </c>
      <c r="J614" s="187">
        <f t="shared" si="448"/>
        <v>0</v>
      </c>
      <c r="K614" s="24"/>
    </row>
    <row r="615" spans="1:11" s="10" customFormat="1" ht="16.8" x14ac:dyDescent="0.15">
      <c r="A615" s="223" t="s">
        <v>1053</v>
      </c>
      <c r="B615" s="195" t="s">
        <v>1054</v>
      </c>
      <c r="C615" s="177" t="s">
        <v>126</v>
      </c>
      <c r="D615" s="196">
        <v>778</v>
      </c>
      <c r="E615" s="178">
        <v>0</v>
      </c>
      <c r="F615" s="178">
        <v>0</v>
      </c>
      <c r="G615" s="178">
        <f t="shared" si="445"/>
        <v>0</v>
      </c>
      <c r="H615" s="178">
        <f t="shared" si="446"/>
        <v>0</v>
      </c>
      <c r="I615" s="178">
        <f t="shared" si="447"/>
        <v>0</v>
      </c>
      <c r="J615" s="187">
        <f t="shared" si="448"/>
        <v>0</v>
      </c>
      <c r="K615" s="24"/>
    </row>
    <row r="616" spans="1:11" s="10" customFormat="1" ht="16.8" x14ac:dyDescent="0.15">
      <c r="A616" s="223" t="s">
        <v>1055</v>
      </c>
      <c r="B616" s="195" t="s">
        <v>1056</v>
      </c>
      <c r="C616" s="177" t="s">
        <v>126</v>
      </c>
      <c r="D616" s="196">
        <v>46</v>
      </c>
      <c r="E616" s="178">
        <v>0</v>
      </c>
      <c r="F616" s="178">
        <v>0</v>
      </c>
      <c r="G616" s="178">
        <f t="shared" si="445"/>
        <v>0</v>
      </c>
      <c r="H616" s="178">
        <f t="shared" si="446"/>
        <v>0</v>
      </c>
      <c r="I616" s="178">
        <f t="shared" si="447"/>
        <v>0</v>
      </c>
      <c r="J616" s="187">
        <f t="shared" si="448"/>
        <v>0</v>
      </c>
      <c r="K616" s="24"/>
    </row>
    <row r="617" spans="1:11" s="10" customFormat="1" ht="8.4" x14ac:dyDescent="0.15">
      <c r="A617" s="223" t="s">
        <v>1057</v>
      </c>
      <c r="B617" s="195" t="s">
        <v>1058</v>
      </c>
      <c r="C617" s="177" t="s">
        <v>126</v>
      </c>
      <c r="D617" s="196">
        <v>88.72</v>
      </c>
      <c r="E617" s="178">
        <v>0</v>
      </c>
      <c r="F617" s="178">
        <v>0</v>
      </c>
      <c r="G617" s="178">
        <f t="shared" si="445"/>
        <v>0</v>
      </c>
      <c r="H617" s="178">
        <f t="shared" si="446"/>
        <v>0</v>
      </c>
      <c r="I617" s="178">
        <f t="shared" si="447"/>
        <v>0</v>
      </c>
      <c r="J617" s="187">
        <f t="shared" si="448"/>
        <v>0</v>
      </c>
      <c r="K617" s="24"/>
    </row>
    <row r="618" spans="1:11" s="10" customFormat="1" ht="16.8" x14ac:dyDescent="0.15">
      <c r="A618" s="223" t="s">
        <v>1059</v>
      </c>
      <c r="B618" s="195" t="s">
        <v>1060</v>
      </c>
      <c r="C618" s="177" t="s">
        <v>126</v>
      </c>
      <c r="D618" s="196">
        <v>88.72</v>
      </c>
      <c r="E618" s="178">
        <v>0</v>
      </c>
      <c r="F618" s="178">
        <v>0</v>
      </c>
      <c r="G618" s="178">
        <f t="shared" si="445"/>
        <v>0</v>
      </c>
      <c r="H618" s="178">
        <f t="shared" si="446"/>
        <v>0</v>
      </c>
      <c r="I618" s="178">
        <f t="shared" si="447"/>
        <v>0</v>
      </c>
      <c r="J618" s="187">
        <f t="shared" si="448"/>
        <v>0</v>
      </c>
      <c r="K618" s="24"/>
    </row>
    <row r="619" spans="1:11" s="10" customFormat="1" ht="8.4" x14ac:dyDescent="0.15">
      <c r="A619" s="225" t="s">
        <v>1061</v>
      </c>
      <c r="B619" s="194" t="s">
        <v>1062</v>
      </c>
      <c r="C619" s="177"/>
      <c r="D619" s="178"/>
      <c r="E619" s="178"/>
      <c r="F619" s="178"/>
      <c r="G619" s="178"/>
      <c r="H619" s="178"/>
      <c r="I619" s="178"/>
      <c r="J619" s="187"/>
      <c r="K619" s="24"/>
    </row>
    <row r="620" spans="1:11" s="10" customFormat="1" ht="16.8" x14ac:dyDescent="0.15">
      <c r="A620" s="223" t="s">
        <v>1063</v>
      </c>
      <c r="B620" s="195" t="s">
        <v>1064</v>
      </c>
      <c r="C620" s="177" t="s">
        <v>100</v>
      </c>
      <c r="D620" s="196">
        <v>3</v>
      </c>
      <c r="E620" s="178">
        <v>0</v>
      </c>
      <c r="F620" s="178">
        <v>0</v>
      </c>
      <c r="G620" s="178">
        <f t="shared" ref="G620" si="449">E620+F620</f>
        <v>0</v>
      </c>
      <c r="H620" s="178">
        <f t="shared" ref="H620" si="450">TRUNC(E620*D620,2)</f>
        <v>0</v>
      </c>
      <c r="I620" s="178">
        <f t="shared" ref="I620" si="451">J620-H620</f>
        <v>0</v>
      </c>
      <c r="J620" s="187">
        <f t="shared" ref="J620" si="452">TRUNC(D620*G620,2)</f>
        <v>0</v>
      </c>
      <c r="K620" s="24"/>
    </row>
    <row r="621" spans="1:11" s="10" customFormat="1" ht="8.4" x14ac:dyDescent="0.15">
      <c r="A621" s="225" t="s">
        <v>1065</v>
      </c>
      <c r="B621" s="194" t="s">
        <v>1066</v>
      </c>
      <c r="C621" s="177"/>
      <c r="D621" s="178"/>
      <c r="E621" s="178"/>
      <c r="F621" s="178"/>
      <c r="G621" s="178"/>
      <c r="H621" s="178"/>
      <c r="I621" s="178"/>
      <c r="J621" s="187"/>
      <c r="K621" s="24"/>
    </row>
    <row r="622" spans="1:11" s="10" customFormat="1" ht="25.2" x14ac:dyDescent="0.15">
      <c r="A622" s="223" t="s">
        <v>1067</v>
      </c>
      <c r="B622" s="195" t="s">
        <v>1068</v>
      </c>
      <c r="C622" s="177" t="s">
        <v>126</v>
      </c>
      <c r="D622" s="196">
        <v>34</v>
      </c>
      <c r="E622" s="178">
        <v>0</v>
      </c>
      <c r="F622" s="178">
        <v>0</v>
      </c>
      <c r="G622" s="178">
        <f t="shared" ref="G622:G625" si="453">E622+F622</f>
        <v>0</v>
      </c>
      <c r="H622" s="178">
        <f t="shared" ref="H622:H625" si="454">TRUNC(E622*D622,2)</f>
        <v>0</v>
      </c>
      <c r="I622" s="178">
        <f t="shared" ref="I622:I625" si="455">J622-H622</f>
        <v>0</v>
      </c>
      <c r="J622" s="187">
        <f t="shared" ref="J622:J625" si="456">TRUNC(D622*G622,2)</f>
        <v>0</v>
      </c>
      <c r="K622" s="24"/>
    </row>
    <row r="623" spans="1:11" s="10" customFormat="1" ht="25.2" x14ac:dyDescent="0.15">
      <c r="A623" s="223" t="s">
        <v>1069</v>
      </c>
      <c r="B623" s="195" t="s">
        <v>1070</v>
      </c>
      <c r="C623" s="177" t="s">
        <v>522</v>
      </c>
      <c r="D623" s="196">
        <v>87</v>
      </c>
      <c r="E623" s="178">
        <v>0</v>
      </c>
      <c r="F623" s="178">
        <v>0</v>
      </c>
      <c r="G623" s="178">
        <f t="shared" si="453"/>
        <v>0</v>
      </c>
      <c r="H623" s="178">
        <f t="shared" si="454"/>
        <v>0</v>
      </c>
      <c r="I623" s="178">
        <f t="shared" si="455"/>
        <v>0</v>
      </c>
      <c r="J623" s="187">
        <f t="shared" si="456"/>
        <v>0</v>
      </c>
      <c r="K623" s="24"/>
    </row>
    <row r="624" spans="1:11" s="10" customFormat="1" ht="8.4" x14ac:dyDescent="0.15">
      <c r="A624" s="223" t="s">
        <v>1071</v>
      </c>
      <c r="B624" s="195" t="s">
        <v>1072</v>
      </c>
      <c r="C624" s="177" t="s">
        <v>1073</v>
      </c>
      <c r="D624" s="196">
        <v>3.5</v>
      </c>
      <c r="E624" s="178">
        <v>0</v>
      </c>
      <c r="F624" s="178">
        <v>0</v>
      </c>
      <c r="G624" s="178">
        <f t="shared" si="453"/>
        <v>0</v>
      </c>
      <c r="H624" s="178">
        <f t="shared" si="454"/>
        <v>0</v>
      </c>
      <c r="I624" s="178">
        <f t="shared" si="455"/>
        <v>0</v>
      </c>
      <c r="J624" s="187">
        <f t="shared" si="456"/>
        <v>0</v>
      </c>
      <c r="K624" s="24"/>
    </row>
    <row r="625" spans="1:11" s="10" customFormat="1" ht="8.4" x14ac:dyDescent="0.15">
      <c r="A625" s="223" t="s">
        <v>1074</v>
      </c>
      <c r="B625" s="195" t="s">
        <v>1075</v>
      </c>
      <c r="C625" s="177" t="s">
        <v>1073</v>
      </c>
      <c r="D625" s="196">
        <v>3.5</v>
      </c>
      <c r="E625" s="178">
        <v>0</v>
      </c>
      <c r="F625" s="178">
        <v>0</v>
      </c>
      <c r="G625" s="178">
        <f t="shared" si="453"/>
        <v>0</v>
      </c>
      <c r="H625" s="178">
        <f t="shared" si="454"/>
        <v>0</v>
      </c>
      <c r="I625" s="178">
        <f t="shared" si="455"/>
        <v>0</v>
      </c>
      <c r="J625" s="187">
        <f t="shared" si="456"/>
        <v>0</v>
      </c>
      <c r="K625" s="24"/>
    </row>
    <row r="626" spans="1:11" s="10" customFormat="1" ht="8.4" x14ac:dyDescent="0.15">
      <c r="A626" s="223"/>
      <c r="B626" s="197" t="s">
        <v>15</v>
      </c>
      <c r="C626" s="177"/>
      <c r="D626" s="178"/>
      <c r="E626" s="178"/>
      <c r="F626" s="178"/>
      <c r="G626" s="178"/>
      <c r="H626" s="198">
        <f>SUM(H580:H625)</f>
        <v>0</v>
      </c>
      <c r="I626" s="198">
        <f>SUM(I580:I625)</f>
        <v>0</v>
      </c>
      <c r="J626" s="199"/>
      <c r="K626" s="24"/>
    </row>
    <row r="627" spans="1:11" s="10" customFormat="1" ht="8.4" x14ac:dyDescent="0.15">
      <c r="A627" s="314"/>
      <c r="B627" s="32"/>
      <c r="C627" s="200"/>
      <c r="D627" s="201"/>
      <c r="E627" s="201"/>
      <c r="F627" s="201"/>
      <c r="G627" s="201"/>
      <c r="H627" s="201"/>
      <c r="I627" s="202">
        <f>H626+I626</f>
        <v>0</v>
      </c>
      <c r="J627" s="203"/>
      <c r="K627" s="24"/>
    </row>
    <row r="628" spans="1:11" s="10" customFormat="1" ht="8.4" x14ac:dyDescent="0.15">
      <c r="A628" s="225">
        <v>5</v>
      </c>
      <c r="B628" s="194" t="s">
        <v>356</v>
      </c>
      <c r="C628" s="177"/>
      <c r="D628" s="178"/>
      <c r="E628" s="178"/>
      <c r="F628" s="178"/>
      <c r="G628" s="178"/>
      <c r="H628" s="178"/>
      <c r="I628" s="178"/>
      <c r="J628" s="187"/>
      <c r="K628" s="24"/>
    </row>
    <row r="629" spans="1:11" s="10" customFormat="1" ht="8.4" x14ac:dyDescent="0.15">
      <c r="A629" s="225" t="s">
        <v>66</v>
      </c>
      <c r="B629" s="194" t="s">
        <v>1076</v>
      </c>
      <c r="C629" s="177"/>
      <c r="D629" s="178"/>
      <c r="E629" s="178"/>
      <c r="F629" s="178"/>
      <c r="G629" s="178"/>
      <c r="H629" s="178"/>
      <c r="I629" s="178"/>
      <c r="J629" s="187"/>
      <c r="K629" s="28"/>
    </row>
    <row r="630" spans="1:11" s="10" customFormat="1" ht="58.8" x14ac:dyDescent="0.15">
      <c r="A630" s="223" t="s">
        <v>1077</v>
      </c>
      <c r="B630" s="195" t="s">
        <v>1078</v>
      </c>
      <c r="C630" s="177" t="s">
        <v>98</v>
      </c>
      <c r="D630" s="196">
        <v>1</v>
      </c>
      <c r="E630" s="178">
        <v>0</v>
      </c>
      <c r="F630" s="178">
        <v>0</v>
      </c>
      <c r="G630" s="178">
        <f>E630+F630</f>
        <v>0</v>
      </c>
      <c r="H630" s="178">
        <f>TRUNC(E630*D630,2)</f>
        <v>0</v>
      </c>
      <c r="I630" s="178">
        <f>J630-H630</f>
        <v>0</v>
      </c>
      <c r="J630" s="187">
        <f>TRUNC(D630*G630,2)</f>
        <v>0</v>
      </c>
      <c r="K630" s="24"/>
    </row>
    <row r="631" spans="1:11" s="10" customFormat="1" ht="8.4" x14ac:dyDescent="0.15">
      <c r="A631" s="225" t="s">
        <v>67</v>
      </c>
      <c r="B631" s="194" t="s">
        <v>786</v>
      </c>
      <c r="C631" s="177"/>
      <c r="D631" s="178"/>
      <c r="E631" s="178"/>
      <c r="F631" s="178"/>
      <c r="G631" s="178"/>
      <c r="H631" s="178"/>
      <c r="I631" s="178"/>
      <c r="J631" s="187"/>
      <c r="K631" s="24"/>
    </row>
    <row r="632" spans="1:11" s="10" customFormat="1" ht="16.8" x14ac:dyDescent="0.15">
      <c r="A632" s="223" t="s">
        <v>1079</v>
      </c>
      <c r="B632" s="195" t="s">
        <v>1080</v>
      </c>
      <c r="C632" s="177" t="s">
        <v>98</v>
      </c>
      <c r="D632" s="196">
        <v>31</v>
      </c>
      <c r="E632" s="178">
        <v>0</v>
      </c>
      <c r="F632" s="178">
        <v>0</v>
      </c>
      <c r="G632" s="178">
        <f t="shared" ref="G632:G641" si="457">E632+F632</f>
        <v>0</v>
      </c>
      <c r="H632" s="178">
        <f t="shared" ref="H632:H641" si="458">TRUNC(E632*D632,2)</f>
        <v>0</v>
      </c>
      <c r="I632" s="178">
        <f t="shared" ref="I632:I641" si="459">J632-H632</f>
        <v>0</v>
      </c>
      <c r="J632" s="187">
        <f t="shared" ref="J632:J641" si="460">TRUNC(D632*G632,2)</f>
        <v>0</v>
      </c>
      <c r="K632" s="24"/>
    </row>
    <row r="633" spans="1:11" s="10" customFormat="1" ht="16.8" x14ac:dyDescent="0.15">
      <c r="A633" s="223" t="s">
        <v>1081</v>
      </c>
      <c r="B633" s="195" t="s">
        <v>1082</v>
      </c>
      <c r="C633" s="177" t="s">
        <v>98</v>
      </c>
      <c r="D633" s="196">
        <v>3</v>
      </c>
      <c r="E633" s="178">
        <v>0</v>
      </c>
      <c r="F633" s="178">
        <v>0</v>
      </c>
      <c r="G633" s="178">
        <f t="shared" si="457"/>
        <v>0</v>
      </c>
      <c r="H633" s="178">
        <f t="shared" si="458"/>
        <v>0</v>
      </c>
      <c r="I633" s="178">
        <f t="shared" si="459"/>
        <v>0</v>
      </c>
      <c r="J633" s="187">
        <f t="shared" si="460"/>
        <v>0</v>
      </c>
      <c r="K633" s="24"/>
    </row>
    <row r="634" spans="1:11" s="10" customFormat="1" ht="16.8" x14ac:dyDescent="0.15">
      <c r="A634" s="223" t="s">
        <v>1083</v>
      </c>
      <c r="B634" s="195" t="s">
        <v>1084</v>
      </c>
      <c r="C634" s="177" t="s">
        <v>98</v>
      </c>
      <c r="D634" s="196">
        <v>4</v>
      </c>
      <c r="E634" s="178">
        <v>0</v>
      </c>
      <c r="F634" s="178">
        <v>0</v>
      </c>
      <c r="G634" s="178">
        <f t="shared" si="457"/>
        <v>0</v>
      </c>
      <c r="H634" s="178">
        <f t="shared" si="458"/>
        <v>0</v>
      </c>
      <c r="I634" s="178">
        <f t="shared" si="459"/>
        <v>0</v>
      </c>
      <c r="J634" s="187">
        <f t="shared" si="460"/>
        <v>0</v>
      </c>
      <c r="K634" s="24"/>
    </row>
    <row r="635" spans="1:11" s="10" customFormat="1" ht="16.8" x14ac:dyDescent="0.15">
      <c r="A635" s="223" t="s">
        <v>1085</v>
      </c>
      <c r="B635" s="195" t="s">
        <v>1086</v>
      </c>
      <c r="C635" s="177" t="s">
        <v>98</v>
      </c>
      <c r="D635" s="196">
        <v>6</v>
      </c>
      <c r="E635" s="178">
        <v>0</v>
      </c>
      <c r="F635" s="178">
        <v>0</v>
      </c>
      <c r="G635" s="178">
        <f t="shared" si="457"/>
        <v>0</v>
      </c>
      <c r="H635" s="178">
        <f t="shared" si="458"/>
        <v>0</v>
      </c>
      <c r="I635" s="178">
        <f t="shared" si="459"/>
        <v>0</v>
      </c>
      <c r="J635" s="187">
        <f t="shared" si="460"/>
        <v>0</v>
      </c>
      <c r="K635" s="24"/>
    </row>
    <row r="636" spans="1:11" s="10" customFormat="1" ht="16.8" x14ac:dyDescent="0.15">
      <c r="A636" s="223" t="s">
        <v>1087</v>
      </c>
      <c r="B636" s="195" t="s">
        <v>1088</v>
      </c>
      <c r="C636" s="177" t="s">
        <v>98</v>
      </c>
      <c r="D636" s="196">
        <v>1</v>
      </c>
      <c r="E636" s="178">
        <v>0</v>
      </c>
      <c r="F636" s="178">
        <v>0</v>
      </c>
      <c r="G636" s="178">
        <f t="shared" si="457"/>
        <v>0</v>
      </c>
      <c r="H636" s="178">
        <f t="shared" si="458"/>
        <v>0</v>
      </c>
      <c r="I636" s="178">
        <f t="shared" si="459"/>
        <v>0</v>
      </c>
      <c r="J636" s="187">
        <f t="shared" si="460"/>
        <v>0</v>
      </c>
      <c r="K636" s="28"/>
    </row>
    <row r="637" spans="1:11" s="10" customFormat="1" ht="16.8" x14ac:dyDescent="0.15">
      <c r="A637" s="223" t="s">
        <v>1089</v>
      </c>
      <c r="B637" s="195" t="s">
        <v>1090</v>
      </c>
      <c r="C637" s="177" t="s">
        <v>98</v>
      </c>
      <c r="D637" s="196">
        <v>1</v>
      </c>
      <c r="E637" s="178">
        <v>0</v>
      </c>
      <c r="F637" s="178">
        <v>0</v>
      </c>
      <c r="G637" s="178">
        <f t="shared" si="457"/>
        <v>0</v>
      </c>
      <c r="H637" s="178">
        <f t="shared" si="458"/>
        <v>0</v>
      </c>
      <c r="I637" s="178">
        <f t="shared" si="459"/>
        <v>0</v>
      </c>
      <c r="J637" s="187">
        <f t="shared" si="460"/>
        <v>0</v>
      </c>
      <c r="K637" s="24"/>
    </row>
    <row r="638" spans="1:11" s="10" customFormat="1" ht="25.2" x14ac:dyDescent="0.15">
      <c r="A638" s="223" t="s">
        <v>1091</v>
      </c>
      <c r="B638" s="195" t="s">
        <v>1092</v>
      </c>
      <c r="C638" s="177" t="s">
        <v>98</v>
      </c>
      <c r="D638" s="196">
        <v>2</v>
      </c>
      <c r="E638" s="178">
        <v>0</v>
      </c>
      <c r="F638" s="178">
        <v>0</v>
      </c>
      <c r="G638" s="178">
        <f t="shared" si="457"/>
        <v>0</v>
      </c>
      <c r="H638" s="178">
        <f t="shared" si="458"/>
        <v>0</v>
      </c>
      <c r="I638" s="178">
        <f t="shared" si="459"/>
        <v>0</v>
      </c>
      <c r="J638" s="187">
        <f t="shared" si="460"/>
        <v>0</v>
      </c>
      <c r="K638" s="28"/>
    </row>
    <row r="639" spans="1:11" s="10" customFormat="1" ht="16.8" x14ac:dyDescent="0.15">
      <c r="A639" s="223" t="s">
        <v>1093</v>
      </c>
      <c r="B639" s="195" t="s">
        <v>1094</v>
      </c>
      <c r="C639" s="177" t="s">
        <v>98</v>
      </c>
      <c r="D639" s="196">
        <v>1</v>
      </c>
      <c r="E639" s="178">
        <v>0</v>
      </c>
      <c r="F639" s="178">
        <v>0</v>
      </c>
      <c r="G639" s="178">
        <f t="shared" si="457"/>
        <v>0</v>
      </c>
      <c r="H639" s="178">
        <f t="shared" si="458"/>
        <v>0</v>
      </c>
      <c r="I639" s="178">
        <f t="shared" si="459"/>
        <v>0</v>
      </c>
      <c r="J639" s="187">
        <f t="shared" si="460"/>
        <v>0</v>
      </c>
      <c r="K639" s="24"/>
    </row>
    <row r="640" spans="1:11" s="10" customFormat="1" ht="8.4" x14ac:dyDescent="0.15">
      <c r="A640" s="223" t="s">
        <v>1095</v>
      </c>
      <c r="B640" s="195" t="s">
        <v>1096</v>
      </c>
      <c r="C640" s="177" t="s">
        <v>98</v>
      </c>
      <c r="D640" s="196">
        <v>96</v>
      </c>
      <c r="E640" s="178">
        <v>0</v>
      </c>
      <c r="F640" s="178">
        <v>0</v>
      </c>
      <c r="G640" s="178">
        <f t="shared" si="457"/>
        <v>0</v>
      </c>
      <c r="H640" s="178">
        <f t="shared" si="458"/>
        <v>0</v>
      </c>
      <c r="I640" s="178">
        <f t="shared" si="459"/>
        <v>0</v>
      </c>
      <c r="J640" s="187">
        <f t="shared" si="460"/>
        <v>0</v>
      </c>
      <c r="K640" s="28"/>
    </row>
    <row r="641" spans="1:11" s="10" customFormat="1" ht="8.4" x14ac:dyDescent="0.15">
      <c r="A641" s="223" t="s">
        <v>1097</v>
      </c>
      <c r="B641" s="195" t="s">
        <v>1098</v>
      </c>
      <c r="C641" s="177" t="s">
        <v>98</v>
      </c>
      <c r="D641" s="196">
        <v>11</v>
      </c>
      <c r="E641" s="178">
        <v>0</v>
      </c>
      <c r="F641" s="178">
        <v>0</v>
      </c>
      <c r="G641" s="178">
        <f t="shared" si="457"/>
        <v>0</v>
      </c>
      <c r="H641" s="178">
        <f t="shared" si="458"/>
        <v>0</v>
      </c>
      <c r="I641" s="178">
        <f t="shared" si="459"/>
        <v>0</v>
      </c>
      <c r="J641" s="187">
        <f t="shared" si="460"/>
        <v>0</v>
      </c>
      <c r="K641" s="24"/>
    </row>
    <row r="642" spans="1:11" s="10" customFormat="1" ht="8.4" x14ac:dyDescent="0.15">
      <c r="A642" s="225" t="s">
        <v>68</v>
      </c>
      <c r="B642" s="194" t="s">
        <v>1099</v>
      </c>
      <c r="C642" s="177"/>
      <c r="D642" s="178"/>
      <c r="E642" s="178"/>
      <c r="F642" s="178"/>
      <c r="G642" s="178"/>
      <c r="H642" s="178"/>
      <c r="I642" s="178"/>
      <c r="J642" s="187"/>
      <c r="K642" s="24"/>
    </row>
    <row r="643" spans="1:11" s="10" customFormat="1" ht="25.2" x14ac:dyDescent="0.15">
      <c r="A643" s="223" t="s">
        <v>1100</v>
      </c>
      <c r="B643" s="195" t="s">
        <v>1101</v>
      </c>
      <c r="C643" s="177" t="s">
        <v>100</v>
      </c>
      <c r="D643" s="196">
        <v>293</v>
      </c>
      <c r="E643" s="178">
        <v>0</v>
      </c>
      <c r="F643" s="178">
        <v>0</v>
      </c>
      <c r="G643" s="178">
        <f t="shared" ref="G643:G650" si="461">E643+F643</f>
        <v>0</v>
      </c>
      <c r="H643" s="178">
        <f t="shared" ref="H643:H650" si="462">TRUNC(E643*D643,2)</f>
        <v>0</v>
      </c>
      <c r="I643" s="178">
        <f t="shared" ref="I643:I650" si="463">J643-H643</f>
        <v>0</v>
      </c>
      <c r="J643" s="187">
        <f t="shared" ref="J643:J650" si="464">TRUNC(D643*G643,2)</f>
        <v>0</v>
      </c>
      <c r="K643" s="28"/>
    </row>
    <row r="644" spans="1:11" s="10" customFormat="1" ht="25.2" x14ac:dyDescent="0.15">
      <c r="A644" s="223" t="s">
        <v>1102</v>
      </c>
      <c r="B644" s="195" t="s">
        <v>1103</v>
      </c>
      <c r="C644" s="177" t="s">
        <v>100</v>
      </c>
      <c r="D644" s="196">
        <v>86</v>
      </c>
      <c r="E644" s="178">
        <v>0</v>
      </c>
      <c r="F644" s="178">
        <v>0</v>
      </c>
      <c r="G644" s="178">
        <f t="shared" si="461"/>
        <v>0</v>
      </c>
      <c r="H644" s="178">
        <f t="shared" si="462"/>
        <v>0</v>
      </c>
      <c r="I644" s="178">
        <f t="shared" si="463"/>
        <v>0</v>
      </c>
      <c r="J644" s="187">
        <f t="shared" si="464"/>
        <v>0</v>
      </c>
      <c r="K644" s="24"/>
    </row>
    <row r="645" spans="1:11" s="10" customFormat="1" ht="25.2" x14ac:dyDescent="0.15">
      <c r="A645" s="223" t="s">
        <v>1104</v>
      </c>
      <c r="B645" s="195" t="s">
        <v>1105</v>
      </c>
      <c r="C645" s="177" t="s">
        <v>100</v>
      </c>
      <c r="D645" s="196">
        <v>49</v>
      </c>
      <c r="E645" s="178">
        <v>0</v>
      </c>
      <c r="F645" s="178">
        <v>0</v>
      </c>
      <c r="G645" s="178">
        <f t="shared" si="461"/>
        <v>0</v>
      </c>
      <c r="H645" s="178">
        <f t="shared" si="462"/>
        <v>0</v>
      </c>
      <c r="I645" s="178">
        <f t="shared" si="463"/>
        <v>0</v>
      </c>
      <c r="J645" s="187">
        <f t="shared" si="464"/>
        <v>0</v>
      </c>
      <c r="K645" s="24"/>
    </row>
    <row r="646" spans="1:11" s="10" customFormat="1" ht="25.2" x14ac:dyDescent="0.15">
      <c r="A646" s="223" t="s">
        <v>1106</v>
      </c>
      <c r="B646" s="195" t="s">
        <v>1107</v>
      </c>
      <c r="C646" s="177" t="s">
        <v>100</v>
      </c>
      <c r="D646" s="196">
        <v>28</v>
      </c>
      <c r="E646" s="178">
        <v>0</v>
      </c>
      <c r="F646" s="178">
        <v>0</v>
      </c>
      <c r="G646" s="178">
        <f t="shared" si="461"/>
        <v>0</v>
      </c>
      <c r="H646" s="178">
        <f t="shared" si="462"/>
        <v>0</v>
      </c>
      <c r="I646" s="178">
        <f t="shared" si="463"/>
        <v>0</v>
      </c>
      <c r="J646" s="187">
        <f t="shared" si="464"/>
        <v>0</v>
      </c>
      <c r="K646" s="28"/>
    </row>
    <row r="647" spans="1:11" s="10" customFormat="1" ht="25.2" x14ac:dyDescent="0.15">
      <c r="A647" s="223" t="s">
        <v>1108</v>
      </c>
      <c r="B647" s="195" t="s">
        <v>1109</v>
      </c>
      <c r="C647" s="177" t="s">
        <v>100</v>
      </c>
      <c r="D647" s="196">
        <v>54</v>
      </c>
      <c r="E647" s="178">
        <v>0</v>
      </c>
      <c r="F647" s="178">
        <v>0</v>
      </c>
      <c r="G647" s="178">
        <f t="shared" si="461"/>
        <v>0</v>
      </c>
      <c r="H647" s="178">
        <f t="shared" si="462"/>
        <v>0</v>
      </c>
      <c r="I647" s="178">
        <f t="shared" si="463"/>
        <v>0</v>
      </c>
      <c r="J647" s="187">
        <f t="shared" si="464"/>
        <v>0</v>
      </c>
      <c r="K647" s="24"/>
    </row>
    <row r="648" spans="1:11" s="10" customFormat="1" ht="25.2" x14ac:dyDescent="0.15">
      <c r="A648" s="223" t="s">
        <v>1110</v>
      </c>
      <c r="B648" s="195" t="s">
        <v>1111</v>
      </c>
      <c r="C648" s="177" t="s">
        <v>100</v>
      </c>
      <c r="D648" s="196">
        <v>34</v>
      </c>
      <c r="E648" s="178">
        <v>0</v>
      </c>
      <c r="F648" s="178">
        <v>0</v>
      </c>
      <c r="G648" s="178">
        <f t="shared" si="461"/>
        <v>0</v>
      </c>
      <c r="H648" s="178">
        <f t="shared" si="462"/>
        <v>0</v>
      </c>
      <c r="I648" s="178">
        <f t="shared" si="463"/>
        <v>0</v>
      </c>
      <c r="J648" s="187">
        <f t="shared" si="464"/>
        <v>0</v>
      </c>
      <c r="K648" s="24"/>
    </row>
    <row r="649" spans="1:11" s="10" customFormat="1" ht="16.8" x14ac:dyDescent="0.15">
      <c r="A649" s="223" t="s">
        <v>1112</v>
      </c>
      <c r="B649" s="195" t="s">
        <v>1113</v>
      </c>
      <c r="C649" s="177" t="s">
        <v>100</v>
      </c>
      <c r="D649" s="196">
        <v>51</v>
      </c>
      <c r="E649" s="178">
        <v>0</v>
      </c>
      <c r="F649" s="178">
        <v>0</v>
      </c>
      <c r="G649" s="178">
        <f t="shared" si="461"/>
        <v>0</v>
      </c>
      <c r="H649" s="178">
        <f t="shared" si="462"/>
        <v>0</v>
      </c>
      <c r="I649" s="178">
        <f t="shared" si="463"/>
        <v>0</v>
      </c>
      <c r="J649" s="187">
        <f t="shared" si="464"/>
        <v>0</v>
      </c>
      <c r="K649" s="28"/>
    </row>
    <row r="650" spans="1:11" s="10" customFormat="1" ht="8.4" x14ac:dyDescent="0.15">
      <c r="A650" s="223" t="s">
        <v>1114</v>
      </c>
      <c r="B650" s="195" t="s">
        <v>1115</v>
      </c>
      <c r="C650" s="177" t="s">
        <v>100</v>
      </c>
      <c r="D650" s="196">
        <v>51</v>
      </c>
      <c r="E650" s="178">
        <v>0</v>
      </c>
      <c r="F650" s="178">
        <v>0</v>
      </c>
      <c r="G650" s="178">
        <f t="shared" si="461"/>
        <v>0</v>
      </c>
      <c r="H650" s="178">
        <f t="shared" si="462"/>
        <v>0</v>
      </c>
      <c r="I650" s="178">
        <f t="shared" si="463"/>
        <v>0</v>
      </c>
      <c r="J650" s="187">
        <f t="shared" si="464"/>
        <v>0</v>
      </c>
      <c r="K650" s="24"/>
    </row>
    <row r="651" spans="1:11" s="10" customFormat="1" ht="8.4" x14ac:dyDescent="0.15">
      <c r="A651" s="225" t="s">
        <v>69</v>
      </c>
      <c r="B651" s="194" t="s">
        <v>376</v>
      </c>
      <c r="C651" s="177"/>
      <c r="D651" s="178"/>
      <c r="E651" s="178"/>
      <c r="F651" s="178"/>
      <c r="G651" s="178"/>
      <c r="H651" s="178"/>
      <c r="I651" s="178"/>
      <c r="J651" s="187"/>
      <c r="K651" s="28"/>
    </row>
    <row r="652" spans="1:11" s="10" customFormat="1" ht="16.8" x14ac:dyDescent="0.15">
      <c r="A652" s="223" t="s">
        <v>1116</v>
      </c>
      <c r="B652" s="195" t="s">
        <v>1117</v>
      </c>
      <c r="C652" s="177" t="s">
        <v>98</v>
      </c>
      <c r="D652" s="196">
        <v>115</v>
      </c>
      <c r="E652" s="178">
        <v>0</v>
      </c>
      <c r="F652" s="178">
        <v>0</v>
      </c>
      <c r="G652" s="178">
        <f t="shared" ref="G652:G656" si="465">E652+F652</f>
        <v>0</v>
      </c>
      <c r="H652" s="178">
        <f t="shared" ref="H652:H656" si="466">TRUNC(E652*D652,2)</f>
        <v>0</v>
      </c>
      <c r="I652" s="178">
        <f t="shared" ref="I652:I656" si="467">J652-H652</f>
        <v>0</v>
      </c>
      <c r="J652" s="187">
        <f t="shared" ref="J652:J656" si="468">TRUNC(D652*G652,2)</f>
        <v>0</v>
      </c>
      <c r="K652" s="28"/>
    </row>
    <row r="653" spans="1:11" s="10" customFormat="1" ht="16.8" x14ac:dyDescent="0.15">
      <c r="A653" s="223" t="s">
        <v>1118</v>
      </c>
      <c r="B653" s="195" t="s">
        <v>1119</v>
      </c>
      <c r="C653" s="177" t="s">
        <v>98</v>
      </c>
      <c r="D653" s="196">
        <v>4</v>
      </c>
      <c r="E653" s="178">
        <v>0</v>
      </c>
      <c r="F653" s="178">
        <v>0</v>
      </c>
      <c r="G653" s="178">
        <f t="shared" si="465"/>
        <v>0</v>
      </c>
      <c r="H653" s="178">
        <f t="shared" si="466"/>
        <v>0</v>
      </c>
      <c r="I653" s="178">
        <f t="shared" si="467"/>
        <v>0</v>
      </c>
      <c r="J653" s="187">
        <f t="shared" si="468"/>
        <v>0</v>
      </c>
      <c r="K653" s="28"/>
    </row>
    <row r="654" spans="1:11" s="10" customFormat="1" ht="16.8" x14ac:dyDescent="0.15">
      <c r="A654" s="223" t="s">
        <v>1120</v>
      </c>
      <c r="B654" s="195" t="s">
        <v>1121</v>
      </c>
      <c r="C654" s="177" t="s">
        <v>98</v>
      </c>
      <c r="D654" s="196">
        <v>4</v>
      </c>
      <c r="E654" s="178">
        <v>0</v>
      </c>
      <c r="F654" s="178">
        <v>0</v>
      </c>
      <c r="G654" s="178">
        <f t="shared" si="465"/>
        <v>0</v>
      </c>
      <c r="H654" s="178">
        <f t="shared" si="466"/>
        <v>0</v>
      </c>
      <c r="I654" s="178">
        <f t="shared" si="467"/>
        <v>0</v>
      </c>
      <c r="J654" s="187">
        <f t="shared" si="468"/>
        <v>0</v>
      </c>
      <c r="K654" s="24"/>
    </row>
    <row r="655" spans="1:11" s="10" customFormat="1" ht="16.8" x14ac:dyDescent="0.15">
      <c r="A655" s="223" t="s">
        <v>1122</v>
      </c>
      <c r="B655" s="195" t="s">
        <v>1123</v>
      </c>
      <c r="C655" s="177" t="s">
        <v>98</v>
      </c>
      <c r="D655" s="196">
        <v>57</v>
      </c>
      <c r="E655" s="178">
        <v>0</v>
      </c>
      <c r="F655" s="178">
        <v>0</v>
      </c>
      <c r="G655" s="178">
        <f t="shared" si="465"/>
        <v>0</v>
      </c>
      <c r="H655" s="178">
        <f t="shared" si="466"/>
        <v>0</v>
      </c>
      <c r="I655" s="178">
        <f t="shared" si="467"/>
        <v>0</v>
      </c>
      <c r="J655" s="187">
        <f t="shared" si="468"/>
        <v>0</v>
      </c>
      <c r="K655" s="24"/>
    </row>
    <row r="656" spans="1:11" s="10" customFormat="1" ht="16.8" x14ac:dyDescent="0.15">
      <c r="A656" s="223" t="s">
        <v>1124</v>
      </c>
      <c r="B656" s="195" t="s">
        <v>1125</v>
      </c>
      <c r="C656" s="177" t="s">
        <v>98</v>
      </c>
      <c r="D656" s="196">
        <v>9</v>
      </c>
      <c r="E656" s="178">
        <v>0</v>
      </c>
      <c r="F656" s="178">
        <v>0</v>
      </c>
      <c r="G656" s="178">
        <f t="shared" si="465"/>
        <v>0</v>
      </c>
      <c r="H656" s="178">
        <f t="shared" si="466"/>
        <v>0</v>
      </c>
      <c r="I656" s="178">
        <f t="shared" si="467"/>
        <v>0</v>
      </c>
      <c r="J656" s="187">
        <f t="shared" si="468"/>
        <v>0</v>
      </c>
      <c r="K656" s="28"/>
    </row>
    <row r="657" spans="1:11" s="10" customFormat="1" ht="8.4" x14ac:dyDescent="0.15">
      <c r="A657" s="225" t="s">
        <v>70</v>
      </c>
      <c r="B657" s="194" t="s">
        <v>384</v>
      </c>
      <c r="C657" s="177"/>
      <c r="D657" s="178"/>
      <c r="E657" s="178"/>
      <c r="F657" s="178"/>
      <c r="G657" s="178"/>
      <c r="H657" s="178"/>
      <c r="I657" s="178"/>
      <c r="J657" s="187"/>
      <c r="K657" s="24"/>
    </row>
    <row r="658" spans="1:11" s="10" customFormat="1" ht="33.6" x14ac:dyDescent="0.15">
      <c r="A658" s="223" t="s">
        <v>1126</v>
      </c>
      <c r="B658" s="195" t="s">
        <v>1127</v>
      </c>
      <c r="C658" s="177" t="s">
        <v>100</v>
      </c>
      <c r="D658" s="196">
        <v>2570</v>
      </c>
      <c r="E658" s="178">
        <v>0</v>
      </c>
      <c r="F658" s="178">
        <v>0</v>
      </c>
      <c r="G658" s="178">
        <f t="shared" ref="G658:G660" si="469">E658+F658</f>
        <v>0</v>
      </c>
      <c r="H658" s="178">
        <f t="shared" ref="H658:H660" si="470">TRUNC(E658*D658,2)</f>
        <v>0</v>
      </c>
      <c r="I658" s="178">
        <f t="shared" ref="I658:I660" si="471">J658-H658</f>
        <v>0</v>
      </c>
      <c r="J658" s="187">
        <f t="shared" ref="J658:J660" si="472">TRUNC(D658*G658,2)</f>
        <v>0</v>
      </c>
      <c r="K658" s="24"/>
    </row>
    <row r="659" spans="1:11" s="10" customFormat="1" ht="33.6" x14ac:dyDescent="0.15">
      <c r="A659" s="223" t="s">
        <v>1128</v>
      </c>
      <c r="B659" s="195" t="s">
        <v>1129</v>
      </c>
      <c r="C659" s="177" t="s">
        <v>100</v>
      </c>
      <c r="D659" s="196">
        <v>570</v>
      </c>
      <c r="E659" s="178">
        <v>0</v>
      </c>
      <c r="F659" s="178">
        <v>0</v>
      </c>
      <c r="G659" s="178">
        <f t="shared" si="469"/>
        <v>0</v>
      </c>
      <c r="H659" s="178">
        <f t="shared" si="470"/>
        <v>0</v>
      </c>
      <c r="I659" s="178">
        <f t="shared" si="471"/>
        <v>0</v>
      </c>
      <c r="J659" s="187">
        <f t="shared" si="472"/>
        <v>0</v>
      </c>
      <c r="K659" s="28"/>
    </row>
    <row r="660" spans="1:11" s="10" customFormat="1" ht="33.6" x14ac:dyDescent="0.15">
      <c r="A660" s="223" t="s">
        <v>1130</v>
      </c>
      <c r="B660" s="195" t="s">
        <v>1131</v>
      </c>
      <c r="C660" s="177" t="s">
        <v>100</v>
      </c>
      <c r="D660" s="196">
        <v>220</v>
      </c>
      <c r="E660" s="178">
        <v>0</v>
      </c>
      <c r="F660" s="178">
        <v>0</v>
      </c>
      <c r="G660" s="178">
        <f t="shared" si="469"/>
        <v>0</v>
      </c>
      <c r="H660" s="178">
        <f t="shared" si="470"/>
        <v>0</v>
      </c>
      <c r="I660" s="178">
        <f t="shared" si="471"/>
        <v>0</v>
      </c>
      <c r="J660" s="187">
        <f t="shared" si="472"/>
        <v>0</v>
      </c>
      <c r="K660" s="24"/>
    </row>
    <row r="661" spans="1:11" s="10" customFormat="1" ht="8.4" x14ac:dyDescent="0.15">
      <c r="A661" s="225" t="s">
        <v>71</v>
      </c>
      <c r="B661" s="194" t="s">
        <v>392</v>
      </c>
      <c r="C661" s="177"/>
      <c r="D661" s="178"/>
      <c r="E661" s="178"/>
      <c r="F661" s="178"/>
      <c r="G661" s="178"/>
      <c r="H661" s="178"/>
      <c r="I661" s="178"/>
      <c r="J661" s="187"/>
      <c r="K661" s="24"/>
    </row>
    <row r="662" spans="1:11" s="10" customFormat="1" ht="16.8" x14ac:dyDescent="0.15">
      <c r="A662" s="223" t="s">
        <v>1132</v>
      </c>
      <c r="B662" s="195" t="s">
        <v>1133</v>
      </c>
      <c r="C662" s="177" t="s">
        <v>98</v>
      </c>
      <c r="D662" s="196">
        <v>30</v>
      </c>
      <c r="E662" s="178">
        <v>0</v>
      </c>
      <c r="F662" s="178">
        <v>0</v>
      </c>
      <c r="G662" s="178">
        <f t="shared" ref="G662:G666" si="473">E662+F662</f>
        <v>0</v>
      </c>
      <c r="H662" s="178">
        <f t="shared" ref="H662:H666" si="474">TRUNC(E662*D662,2)</f>
        <v>0</v>
      </c>
      <c r="I662" s="178">
        <f t="shared" ref="I662:I666" si="475">J662-H662</f>
        <v>0</v>
      </c>
      <c r="J662" s="187">
        <f t="shared" ref="J662:J666" si="476">TRUNC(D662*G662,2)</f>
        <v>0</v>
      </c>
      <c r="K662" s="24"/>
    </row>
    <row r="663" spans="1:11" s="10" customFormat="1" ht="16.8" x14ac:dyDescent="0.15">
      <c r="A663" s="223" t="s">
        <v>1134</v>
      </c>
      <c r="B663" s="195" t="s">
        <v>1135</v>
      </c>
      <c r="C663" s="177" t="s">
        <v>98</v>
      </c>
      <c r="D663" s="196">
        <v>1</v>
      </c>
      <c r="E663" s="178">
        <v>0</v>
      </c>
      <c r="F663" s="178">
        <v>0</v>
      </c>
      <c r="G663" s="178">
        <f t="shared" si="473"/>
        <v>0</v>
      </c>
      <c r="H663" s="178">
        <f t="shared" si="474"/>
        <v>0</v>
      </c>
      <c r="I663" s="178">
        <f t="shared" si="475"/>
        <v>0</v>
      </c>
      <c r="J663" s="187">
        <f t="shared" si="476"/>
        <v>0</v>
      </c>
      <c r="K663" s="24"/>
    </row>
    <row r="664" spans="1:11" s="10" customFormat="1" ht="16.8" x14ac:dyDescent="0.15">
      <c r="A664" s="223" t="s">
        <v>1136</v>
      </c>
      <c r="B664" s="195" t="s">
        <v>1137</v>
      </c>
      <c r="C664" s="177" t="s">
        <v>98</v>
      </c>
      <c r="D664" s="196">
        <v>2</v>
      </c>
      <c r="E664" s="178">
        <v>0</v>
      </c>
      <c r="F664" s="178">
        <v>0</v>
      </c>
      <c r="G664" s="178">
        <f t="shared" si="473"/>
        <v>0</v>
      </c>
      <c r="H664" s="178">
        <f t="shared" si="474"/>
        <v>0</v>
      </c>
      <c r="I664" s="178">
        <f t="shared" si="475"/>
        <v>0</v>
      </c>
      <c r="J664" s="187">
        <f t="shared" si="476"/>
        <v>0</v>
      </c>
      <c r="K664" s="24"/>
    </row>
    <row r="665" spans="1:11" s="10" customFormat="1" ht="33.6" x14ac:dyDescent="0.15">
      <c r="A665" s="223" t="s">
        <v>1138</v>
      </c>
      <c r="B665" s="195" t="s">
        <v>1139</v>
      </c>
      <c r="C665" s="177" t="s">
        <v>98</v>
      </c>
      <c r="D665" s="196">
        <v>57</v>
      </c>
      <c r="E665" s="178">
        <v>0</v>
      </c>
      <c r="F665" s="178">
        <v>0</v>
      </c>
      <c r="G665" s="178">
        <f t="shared" si="473"/>
        <v>0</v>
      </c>
      <c r="H665" s="178">
        <f t="shared" si="474"/>
        <v>0</v>
      </c>
      <c r="I665" s="178">
        <f t="shared" si="475"/>
        <v>0</v>
      </c>
      <c r="J665" s="187">
        <f t="shared" si="476"/>
        <v>0</v>
      </c>
      <c r="K665" s="24"/>
    </row>
    <row r="666" spans="1:11" s="10" customFormat="1" ht="25.2" x14ac:dyDescent="0.15">
      <c r="A666" s="223" t="s">
        <v>1140</v>
      </c>
      <c r="B666" s="195" t="s">
        <v>1141</v>
      </c>
      <c r="C666" s="177" t="s">
        <v>98</v>
      </c>
      <c r="D666" s="196">
        <v>3</v>
      </c>
      <c r="E666" s="178">
        <v>0</v>
      </c>
      <c r="F666" s="178">
        <v>0</v>
      </c>
      <c r="G666" s="178">
        <f t="shared" si="473"/>
        <v>0</v>
      </c>
      <c r="H666" s="178">
        <f t="shared" si="474"/>
        <v>0</v>
      </c>
      <c r="I666" s="178">
        <f t="shared" si="475"/>
        <v>0</v>
      </c>
      <c r="J666" s="187">
        <f t="shared" si="476"/>
        <v>0</v>
      </c>
      <c r="K666" s="28"/>
    </row>
    <row r="667" spans="1:11" s="10" customFormat="1" ht="8.4" x14ac:dyDescent="0.15">
      <c r="A667" s="225" t="s">
        <v>72</v>
      </c>
      <c r="B667" s="194" t="s">
        <v>402</v>
      </c>
      <c r="C667" s="177"/>
      <c r="D667" s="178"/>
      <c r="E667" s="178"/>
      <c r="F667" s="178"/>
      <c r="G667" s="178"/>
      <c r="H667" s="178"/>
      <c r="I667" s="178"/>
      <c r="J667" s="187"/>
      <c r="K667" s="24"/>
    </row>
    <row r="668" spans="1:11" s="10" customFormat="1" ht="16.8" x14ac:dyDescent="0.15">
      <c r="A668" s="223" t="s">
        <v>1142</v>
      </c>
      <c r="B668" s="195" t="s">
        <v>1143</v>
      </c>
      <c r="C668" s="177" t="s">
        <v>98</v>
      </c>
      <c r="D668" s="196">
        <v>55</v>
      </c>
      <c r="E668" s="178">
        <v>0</v>
      </c>
      <c r="F668" s="178">
        <v>0</v>
      </c>
      <c r="G668" s="178">
        <f t="shared" ref="G668:G678" si="477">E668+F668</f>
        <v>0</v>
      </c>
      <c r="H668" s="178">
        <f t="shared" ref="H668:H678" si="478">TRUNC(E668*D668,2)</f>
        <v>0</v>
      </c>
      <c r="I668" s="178">
        <f t="shared" ref="I668:I678" si="479">J668-H668</f>
        <v>0</v>
      </c>
      <c r="J668" s="187">
        <f t="shared" ref="J668:J678" si="480">TRUNC(D668*G668,2)</f>
        <v>0</v>
      </c>
      <c r="K668" s="28"/>
    </row>
    <row r="669" spans="1:11" s="10" customFormat="1" ht="16.8" x14ac:dyDescent="0.15">
      <c r="A669" s="223" t="s">
        <v>1144</v>
      </c>
      <c r="B669" s="195" t="s">
        <v>1145</v>
      </c>
      <c r="C669" s="177" t="s">
        <v>98</v>
      </c>
      <c r="D669" s="196">
        <v>54</v>
      </c>
      <c r="E669" s="178">
        <v>0</v>
      </c>
      <c r="F669" s="178">
        <v>0</v>
      </c>
      <c r="G669" s="178">
        <f t="shared" si="477"/>
        <v>0</v>
      </c>
      <c r="H669" s="178">
        <f t="shared" si="478"/>
        <v>0</v>
      </c>
      <c r="I669" s="178">
        <f t="shared" si="479"/>
        <v>0</v>
      </c>
      <c r="J669" s="187">
        <f t="shared" si="480"/>
        <v>0</v>
      </c>
      <c r="K669" s="24"/>
    </row>
    <row r="670" spans="1:11" s="10" customFormat="1" ht="16.8" x14ac:dyDescent="0.15">
      <c r="A670" s="223" t="s">
        <v>1146</v>
      </c>
      <c r="B670" s="195" t="s">
        <v>1147</v>
      </c>
      <c r="C670" s="177" t="s">
        <v>98</v>
      </c>
      <c r="D670" s="196">
        <v>2</v>
      </c>
      <c r="E670" s="178">
        <v>0</v>
      </c>
      <c r="F670" s="178">
        <v>0</v>
      </c>
      <c r="G670" s="178">
        <f t="shared" si="477"/>
        <v>0</v>
      </c>
      <c r="H670" s="178">
        <f t="shared" si="478"/>
        <v>0</v>
      </c>
      <c r="I670" s="178">
        <f t="shared" si="479"/>
        <v>0</v>
      </c>
      <c r="J670" s="187">
        <f t="shared" si="480"/>
        <v>0</v>
      </c>
      <c r="K670" s="24"/>
    </row>
    <row r="671" spans="1:11" s="10" customFormat="1" ht="16.8" x14ac:dyDescent="0.15">
      <c r="A671" s="223" t="s">
        <v>1148</v>
      </c>
      <c r="B671" s="195" t="s">
        <v>1149</v>
      </c>
      <c r="C671" s="177" t="s">
        <v>98</v>
      </c>
      <c r="D671" s="196">
        <v>6</v>
      </c>
      <c r="E671" s="178">
        <v>0</v>
      </c>
      <c r="F671" s="178">
        <v>0</v>
      </c>
      <c r="G671" s="178">
        <f t="shared" si="477"/>
        <v>0</v>
      </c>
      <c r="H671" s="178">
        <f t="shared" si="478"/>
        <v>0</v>
      </c>
      <c r="I671" s="178">
        <f t="shared" si="479"/>
        <v>0</v>
      </c>
      <c r="J671" s="187">
        <f t="shared" si="480"/>
        <v>0</v>
      </c>
      <c r="K671" s="28"/>
    </row>
    <row r="672" spans="1:11" s="10" customFormat="1" ht="16.8" x14ac:dyDescent="0.15">
      <c r="A672" s="223" t="s">
        <v>1150</v>
      </c>
      <c r="B672" s="195" t="s">
        <v>1151</v>
      </c>
      <c r="C672" s="177" t="s">
        <v>98</v>
      </c>
      <c r="D672" s="196">
        <v>4</v>
      </c>
      <c r="E672" s="178">
        <v>0</v>
      </c>
      <c r="F672" s="178">
        <v>0</v>
      </c>
      <c r="G672" s="178">
        <f t="shared" si="477"/>
        <v>0</v>
      </c>
      <c r="H672" s="178">
        <f t="shared" si="478"/>
        <v>0</v>
      </c>
      <c r="I672" s="178">
        <f t="shared" si="479"/>
        <v>0</v>
      </c>
      <c r="J672" s="187">
        <f t="shared" si="480"/>
        <v>0</v>
      </c>
      <c r="K672" s="24"/>
    </row>
    <row r="673" spans="1:11" s="10" customFormat="1" ht="16.8" x14ac:dyDescent="0.15">
      <c r="A673" s="223" t="s">
        <v>1152</v>
      </c>
      <c r="B673" s="195" t="s">
        <v>1153</v>
      </c>
      <c r="C673" s="177" t="s">
        <v>98</v>
      </c>
      <c r="D673" s="196">
        <v>2</v>
      </c>
      <c r="E673" s="178">
        <v>0</v>
      </c>
      <c r="F673" s="178">
        <v>0</v>
      </c>
      <c r="G673" s="178">
        <f t="shared" si="477"/>
        <v>0</v>
      </c>
      <c r="H673" s="178">
        <f t="shared" si="478"/>
        <v>0</v>
      </c>
      <c r="I673" s="178">
        <f t="shared" si="479"/>
        <v>0</v>
      </c>
      <c r="J673" s="187">
        <f t="shared" si="480"/>
        <v>0</v>
      </c>
      <c r="K673" s="24"/>
    </row>
    <row r="674" spans="1:11" s="10" customFormat="1" ht="16.8" x14ac:dyDescent="0.15">
      <c r="A674" s="223" t="s">
        <v>1154</v>
      </c>
      <c r="B674" s="195" t="s">
        <v>1155</v>
      </c>
      <c r="C674" s="177" t="s">
        <v>98</v>
      </c>
      <c r="D674" s="196">
        <v>89</v>
      </c>
      <c r="E674" s="178">
        <v>0</v>
      </c>
      <c r="F674" s="178">
        <v>0</v>
      </c>
      <c r="G674" s="178">
        <f t="shared" si="477"/>
        <v>0</v>
      </c>
      <c r="H674" s="178">
        <f t="shared" si="478"/>
        <v>0</v>
      </c>
      <c r="I674" s="178">
        <f t="shared" si="479"/>
        <v>0</v>
      </c>
      <c r="J674" s="187">
        <f t="shared" si="480"/>
        <v>0</v>
      </c>
      <c r="K674" s="28"/>
    </row>
    <row r="675" spans="1:11" s="10" customFormat="1" ht="16.8" x14ac:dyDescent="0.15">
      <c r="A675" s="223" t="s">
        <v>1156</v>
      </c>
      <c r="B675" s="195" t="s">
        <v>1157</v>
      </c>
      <c r="C675" s="177" t="s">
        <v>98</v>
      </c>
      <c r="D675" s="196">
        <v>8</v>
      </c>
      <c r="E675" s="178">
        <v>0</v>
      </c>
      <c r="F675" s="178">
        <v>0</v>
      </c>
      <c r="G675" s="178">
        <f t="shared" si="477"/>
        <v>0</v>
      </c>
      <c r="H675" s="178">
        <f t="shared" si="478"/>
        <v>0</v>
      </c>
      <c r="I675" s="178">
        <f t="shared" si="479"/>
        <v>0</v>
      </c>
      <c r="J675" s="187">
        <f t="shared" si="480"/>
        <v>0</v>
      </c>
      <c r="K675" s="24"/>
    </row>
    <row r="676" spans="1:11" s="10" customFormat="1" ht="16.8" x14ac:dyDescent="0.15">
      <c r="A676" s="223" t="s">
        <v>1158</v>
      </c>
      <c r="B676" s="195" t="s">
        <v>1159</v>
      </c>
      <c r="C676" s="177" t="s">
        <v>98</v>
      </c>
      <c r="D676" s="196">
        <v>16</v>
      </c>
      <c r="E676" s="178">
        <v>0</v>
      </c>
      <c r="F676" s="178">
        <v>0</v>
      </c>
      <c r="G676" s="178">
        <f t="shared" si="477"/>
        <v>0</v>
      </c>
      <c r="H676" s="178">
        <f t="shared" si="478"/>
        <v>0</v>
      </c>
      <c r="I676" s="178">
        <f t="shared" si="479"/>
        <v>0</v>
      </c>
      <c r="J676" s="187">
        <f t="shared" si="480"/>
        <v>0</v>
      </c>
      <c r="K676" s="24"/>
    </row>
    <row r="677" spans="1:11" s="10" customFormat="1" ht="16.8" x14ac:dyDescent="0.15">
      <c r="A677" s="223" t="s">
        <v>1160</v>
      </c>
      <c r="B677" s="195" t="s">
        <v>1161</v>
      </c>
      <c r="C677" s="177" t="s">
        <v>98</v>
      </c>
      <c r="D677" s="196">
        <v>4</v>
      </c>
      <c r="E677" s="178">
        <v>0</v>
      </c>
      <c r="F677" s="178">
        <v>0</v>
      </c>
      <c r="G677" s="178">
        <f t="shared" si="477"/>
        <v>0</v>
      </c>
      <c r="H677" s="178">
        <f t="shared" si="478"/>
        <v>0</v>
      </c>
      <c r="I677" s="178">
        <f t="shared" si="479"/>
        <v>0</v>
      </c>
      <c r="J677" s="187">
        <f t="shared" si="480"/>
        <v>0</v>
      </c>
      <c r="K677" s="24"/>
    </row>
    <row r="678" spans="1:11" s="10" customFormat="1" ht="16.8" x14ac:dyDescent="0.15">
      <c r="A678" s="223" t="s">
        <v>1162</v>
      </c>
      <c r="B678" s="195" t="s">
        <v>1163</v>
      </c>
      <c r="C678" s="177" t="s">
        <v>98</v>
      </c>
      <c r="D678" s="196">
        <v>1</v>
      </c>
      <c r="E678" s="178">
        <v>0</v>
      </c>
      <c r="F678" s="178">
        <v>0</v>
      </c>
      <c r="G678" s="178">
        <f t="shared" si="477"/>
        <v>0</v>
      </c>
      <c r="H678" s="178">
        <f t="shared" si="478"/>
        <v>0</v>
      </c>
      <c r="I678" s="178">
        <f t="shared" si="479"/>
        <v>0</v>
      </c>
      <c r="J678" s="187">
        <f t="shared" si="480"/>
        <v>0</v>
      </c>
      <c r="K678" s="24"/>
    </row>
    <row r="679" spans="1:11" s="10" customFormat="1" ht="8.4" x14ac:dyDescent="0.15">
      <c r="A679" s="225" t="s">
        <v>76</v>
      </c>
      <c r="B679" s="194" t="s">
        <v>1164</v>
      </c>
      <c r="C679" s="177"/>
      <c r="D679" s="178"/>
      <c r="E679" s="178"/>
      <c r="F679" s="178"/>
      <c r="G679" s="178"/>
      <c r="H679" s="178"/>
      <c r="I679" s="178"/>
      <c r="J679" s="187"/>
      <c r="K679" s="24"/>
    </row>
    <row r="680" spans="1:11" s="10" customFormat="1" ht="16.8" x14ac:dyDescent="0.15">
      <c r="A680" s="223" t="s">
        <v>1165</v>
      </c>
      <c r="B680" s="195" t="s">
        <v>1166</v>
      </c>
      <c r="C680" s="177" t="s">
        <v>98</v>
      </c>
      <c r="D680" s="196">
        <v>1</v>
      </c>
      <c r="E680" s="178">
        <v>0</v>
      </c>
      <c r="F680" s="178">
        <v>0</v>
      </c>
      <c r="G680" s="178">
        <f t="shared" ref="G680:G681" si="481">E680+F680</f>
        <v>0</v>
      </c>
      <c r="H680" s="178">
        <f t="shared" ref="H680:H681" si="482">TRUNC(E680*D680,2)</f>
        <v>0</v>
      </c>
      <c r="I680" s="178">
        <f t="shared" ref="I680:I681" si="483">J680-H680</f>
        <v>0</v>
      </c>
      <c r="J680" s="187">
        <f t="shared" ref="J680:J681" si="484">TRUNC(D680*G680,2)</f>
        <v>0</v>
      </c>
      <c r="K680" s="24"/>
    </row>
    <row r="681" spans="1:11" s="10" customFormat="1" ht="16.8" x14ac:dyDescent="0.15">
      <c r="A681" s="223" t="s">
        <v>1167</v>
      </c>
      <c r="B681" s="195" t="s">
        <v>1168</v>
      </c>
      <c r="C681" s="177" t="s">
        <v>98</v>
      </c>
      <c r="D681" s="196">
        <v>1</v>
      </c>
      <c r="E681" s="178">
        <v>0</v>
      </c>
      <c r="F681" s="178">
        <v>0</v>
      </c>
      <c r="G681" s="178">
        <f t="shared" si="481"/>
        <v>0</v>
      </c>
      <c r="H681" s="178">
        <f t="shared" si="482"/>
        <v>0</v>
      </c>
      <c r="I681" s="178">
        <f t="shared" si="483"/>
        <v>0</v>
      </c>
      <c r="J681" s="187">
        <f t="shared" si="484"/>
        <v>0</v>
      </c>
      <c r="K681" s="24"/>
    </row>
    <row r="682" spans="1:11" s="10" customFormat="1" ht="16.8" x14ac:dyDescent="0.15">
      <c r="A682" s="223" t="s">
        <v>1169</v>
      </c>
      <c r="B682" s="195" t="s">
        <v>1170</v>
      </c>
      <c r="C682" s="177" t="s">
        <v>98</v>
      </c>
      <c r="D682" s="196">
        <v>1</v>
      </c>
      <c r="E682" s="178">
        <v>0</v>
      </c>
      <c r="F682" s="178">
        <v>0</v>
      </c>
      <c r="G682" s="178">
        <f t="shared" ref="G682:G685" si="485">E682+F682</f>
        <v>0</v>
      </c>
      <c r="H682" s="178">
        <f t="shared" ref="H682:H685" si="486">TRUNC(E682*D682,2)</f>
        <v>0</v>
      </c>
      <c r="I682" s="178">
        <f t="shared" ref="I682:I685" si="487">J682-H682</f>
        <v>0</v>
      </c>
      <c r="J682" s="187">
        <f t="shared" ref="J682:J685" si="488">TRUNC(D682*G682,2)</f>
        <v>0</v>
      </c>
      <c r="K682" s="24"/>
    </row>
    <row r="683" spans="1:11" s="10" customFormat="1" ht="25.2" x14ac:dyDescent="0.15">
      <c r="A683" s="223" t="s">
        <v>1171</v>
      </c>
      <c r="B683" s="195" t="s">
        <v>1172</v>
      </c>
      <c r="C683" s="177" t="s">
        <v>98</v>
      </c>
      <c r="D683" s="196">
        <v>2</v>
      </c>
      <c r="E683" s="178">
        <v>0</v>
      </c>
      <c r="F683" s="178">
        <v>0</v>
      </c>
      <c r="G683" s="178">
        <f t="shared" si="485"/>
        <v>0</v>
      </c>
      <c r="H683" s="178">
        <f t="shared" si="486"/>
        <v>0</v>
      </c>
      <c r="I683" s="178">
        <f t="shared" si="487"/>
        <v>0</v>
      </c>
      <c r="J683" s="187">
        <f t="shared" si="488"/>
        <v>0</v>
      </c>
      <c r="K683" s="24"/>
    </row>
    <row r="684" spans="1:11" s="10" customFormat="1" ht="25.2" x14ac:dyDescent="0.15">
      <c r="A684" s="223" t="s">
        <v>1173</v>
      </c>
      <c r="B684" s="195" t="s">
        <v>1174</v>
      </c>
      <c r="C684" s="177" t="s">
        <v>98</v>
      </c>
      <c r="D684" s="196">
        <v>20</v>
      </c>
      <c r="E684" s="178">
        <v>0</v>
      </c>
      <c r="F684" s="178">
        <v>0</v>
      </c>
      <c r="G684" s="178">
        <f t="shared" si="485"/>
        <v>0</v>
      </c>
      <c r="H684" s="178">
        <f t="shared" si="486"/>
        <v>0</v>
      </c>
      <c r="I684" s="178">
        <f t="shared" si="487"/>
        <v>0</v>
      </c>
      <c r="J684" s="187">
        <f t="shared" si="488"/>
        <v>0</v>
      </c>
      <c r="K684" s="24"/>
    </row>
    <row r="685" spans="1:11" s="10" customFormat="1" ht="25.2" x14ac:dyDescent="0.15">
      <c r="A685" s="223" t="s">
        <v>1175</v>
      </c>
      <c r="B685" s="195" t="s">
        <v>1176</v>
      </c>
      <c r="C685" s="177" t="s">
        <v>98</v>
      </c>
      <c r="D685" s="196">
        <v>345</v>
      </c>
      <c r="E685" s="178">
        <v>0</v>
      </c>
      <c r="F685" s="178">
        <v>0</v>
      </c>
      <c r="G685" s="178">
        <f t="shared" si="485"/>
        <v>0</v>
      </c>
      <c r="H685" s="178">
        <f t="shared" si="486"/>
        <v>0</v>
      </c>
      <c r="I685" s="178">
        <f t="shared" si="487"/>
        <v>0</v>
      </c>
      <c r="J685" s="187">
        <f t="shared" si="488"/>
        <v>0</v>
      </c>
      <c r="K685" s="24"/>
    </row>
    <row r="686" spans="1:11" s="10" customFormat="1" ht="8.4" x14ac:dyDescent="0.15">
      <c r="A686" s="223"/>
      <c r="B686" s="197" t="s">
        <v>15</v>
      </c>
      <c r="C686" s="177"/>
      <c r="D686" s="178"/>
      <c r="E686" s="178"/>
      <c r="F686" s="178"/>
      <c r="G686" s="178"/>
      <c r="H686" s="198">
        <f>SUM(H630:H685)</f>
        <v>0</v>
      </c>
      <c r="I686" s="198">
        <f>SUM(I630:I685)</f>
        <v>0</v>
      </c>
      <c r="J686" s="199"/>
      <c r="K686" s="24"/>
    </row>
    <row r="687" spans="1:11" s="10" customFormat="1" ht="8.4" x14ac:dyDescent="0.15">
      <c r="A687" s="314"/>
      <c r="B687" s="32"/>
      <c r="C687" s="200"/>
      <c r="D687" s="201"/>
      <c r="E687" s="201"/>
      <c r="F687" s="201"/>
      <c r="G687" s="201"/>
      <c r="H687" s="201"/>
      <c r="I687" s="202">
        <f>H686+I686</f>
        <v>0</v>
      </c>
      <c r="J687" s="203"/>
      <c r="K687" s="24"/>
    </row>
    <row r="688" spans="1:11" s="10" customFormat="1" ht="8.4" x14ac:dyDescent="0.15">
      <c r="A688" s="225">
        <v>6</v>
      </c>
      <c r="B688" s="194" t="s">
        <v>490</v>
      </c>
      <c r="C688" s="177"/>
      <c r="D688" s="178"/>
      <c r="E688" s="178"/>
      <c r="F688" s="178"/>
      <c r="G688" s="178"/>
      <c r="H688" s="178"/>
      <c r="I688" s="178"/>
      <c r="J688" s="187"/>
      <c r="K688" s="24"/>
    </row>
    <row r="689" spans="1:11" s="10" customFormat="1" ht="8.4" x14ac:dyDescent="0.15">
      <c r="A689" s="225" t="s">
        <v>54</v>
      </c>
      <c r="B689" s="194" t="s">
        <v>1177</v>
      </c>
      <c r="C689" s="177"/>
      <c r="D689" s="178"/>
      <c r="E689" s="178"/>
      <c r="F689" s="178"/>
      <c r="G689" s="178"/>
      <c r="H689" s="178"/>
      <c r="I689" s="178"/>
      <c r="J689" s="187"/>
      <c r="K689" s="24"/>
    </row>
    <row r="690" spans="1:11" s="10" customFormat="1" ht="84" x14ac:dyDescent="0.15">
      <c r="A690" s="223" t="s">
        <v>73</v>
      </c>
      <c r="B690" s="195" t="s">
        <v>1178</v>
      </c>
      <c r="C690" s="177" t="s">
        <v>98</v>
      </c>
      <c r="D690" s="196">
        <v>1</v>
      </c>
      <c r="E690" s="178">
        <v>0</v>
      </c>
      <c r="F690" s="178">
        <v>0</v>
      </c>
      <c r="G690" s="178">
        <f>E690+F690</f>
        <v>0</v>
      </c>
      <c r="H690" s="178">
        <f>TRUNC(E690*D690,2)</f>
        <v>0</v>
      </c>
      <c r="I690" s="178">
        <f>J690-H690</f>
        <v>0</v>
      </c>
      <c r="J690" s="187">
        <f>TRUNC(D690*G690,2)</f>
        <v>0</v>
      </c>
      <c r="K690" s="24"/>
    </row>
    <row r="691" spans="1:11" s="10" customFormat="1" ht="8.4" x14ac:dyDescent="0.15">
      <c r="A691" s="225" t="s">
        <v>55</v>
      </c>
      <c r="B691" s="194" t="s">
        <v>869</v>
      </c>
      <c r="C691" s="177"/>
      <c r="D691" s="178"/>
      <c r="E691" s="178"/>
      <c r="F691" s="178"/>
      <c r="G691" s="178"/>
      <c r="H691" s="178"/>
      <c r="I691" s="178"/>
      <c r="J691" s="187"/>
      <c r="K691" s="24"/>
    </row>
    <row r="692" spans="1:11" s="10" customFormat="1" ht="42" x14ac:dyDescent="0.15">
      <c r="A692" s="223" t="s">
        <v>74</v>
      </c>
      <c r="B692" s="195" t="s">
        <v>1179</v>
      </c>
      <c r="C692" s="177" t="s">
        <v>98</v>
      </c>
      <c r="D692" s="196">
        <v>1</v>
      </c>
      <c r="E692" s="178">
        <v>0</v>
      </c>
      <c r="F692" s="178">
        <v>0</v>
      </c>
      <c r="G692" s="178">
        <f t="shared" ref="G692:G694" si="489">E692+F692</f>
        <v>0</v>
      </c>
      <c r="H692" s="178">
        <f t="shared" ref="H692:H694" si="490">TRUNC(E692*D692,2)</f>
        <v>0</v>
      </c>
      <c r="I692" s="178">
        <f t="shared" ref="I692:I694" si="491">J692-H692</f>
        <v>0</v>
      </c>
      <c r="J692" s="187">
        <f t="shared" ref="J692:J694" si="492">TRUNC(D692*G692,2)</f>
        <v>0</v>
      </c>
      <c r="K692" s="24"/>
    </row>
    <row r="693" spans="1:11" s="10" customFormat="1" ht="42" x14ac:dyDescent="0.15">
      <c r="A693" s="223" t="s">
        <v>75</v>
      </c>
      <c r="B693" s="195" t="s">
        <v>1180</v>
      </c>
      <c r="C693" s="177" t="s">
        <v>98</v>
      </c>
      <c r="D693" s="196">
        <v>2</v>
      </c>
      <c r="E693" s="178">
        <v>0</v>
      </c>
      <c r="F693" s="178">
        <v>0</v>
      </c>
      <c r="G693" s="178">
        <f t="shared" si="489"/>
        <v>0</v>
      </c>
      <c r="H693" s="178">
        <f t="shared" si="490"/>
        <v>0</v>
      </c>
      <c r="I693" s="178">
        <f t="shared" si="491"/>
        <v>0</v>
      </c>
      <c r="J693" s="187">
        <f t="shared" si="492"/>
        <v>0</v>
      </c>
      <c r="K693" s="28"/>
    </row>
    <row r="694" spans="1:11" s="10" customFormat="1" ht="33.6" x14ac:dyDescent="0.15">
      <c r="A694" s="223" t="s">
        <v>78</v>
      </c>
      <c r="B694" s="195" t="s">
        <v>1181</v>
      </c>
      <c r="C694" s="177" t="s">
        <v>98</v>
      </c>
      <c r="D694" s="196">
        <v>1</v>
      </c>
      <c r="E694" s="178">
        <v>0</v>
      </c>
      <c r="F694" s="178">
        <v>0</v>
      </c>
      <c r="G694" s="178">
        <f t="shared" si="489"/>
        <v>0</v>
      </c>
      <c r="H694" s="178">
        <f t="shared" si="490"/>
        <v>0</v>
      </c>
      <c r="I694" s="178">
        <f t="shared" si="491"/>
        <v>0</v>
      </c>
      <c r="J694" s="187">
        <f t="shared" si="492"/>
        <v>0</v>
      </c>
      <c r="K694" s="28"/>
    </row>
    <row r="695" spans="1:11" s="10" customFormat="1" ht="8.4" x14ac:dyDescent="0.15">
      <c r="A695" s="225" t="s">
        <v>1182</v>
      </c>
      <c r="B695" s="194" t="s">
        <v>1183</v>
      </c>
      <c r="C695" s="177"/>
      <c r="D695" s="178"/>
      <c r="E695" s="178"/>
      <c r="F695" s="178"/>
      <c r="G695" s="178"/>
      <c r="H695" s="178"/>
      <c r="I695" s="178"/>
      <c r="J695" s="187"/>
      <c r="K695" s="24"/>
    </row>
    <row r="696" spans="1:11" s="10" customFormat="1" ht="8.4" x14ac:dyDescent="0.15">
      <c r="A696" s="223" t="s">
        <v>1184</v>
      </c>
      <c r="B696" s="195" t="s">
        <v>1185</v>
      </c>
      <c r="C696" s="177" t="s">
        <v>522</v>
      </c>
      <c r="D696" s="196">
        <v>125</v>
      </c>
      <c r="E696" s="178">
        <v>0</v>
      </c>
      <c r="F696" s="178">
        <v>0</v>
      </c>
      <c r="G696" s="178">
        <f t="shared" ref="G696:G701" si="493">E696+F696</f>
        <v>0</v>
      </c>
      <c r="H696" s="178">
        <f t="shared" ref="H696" si="494">TRUNC(E696*D696,2)</f>
        <v>0</v>
      </c>
      <c r="I696" s="178">
        <f t="shared" ref="I696" si="495">J696-H696</f>
        <v>0</v>
      </c>
      <c r="J696" s="187">
        <f t="shared" ref="J696" si="496">TRUNC(D696*G696,2)</f>
        <v>0</v>
      </c>
      <c r="K696" s="24"/>
    </row>
    <row r="697" spans="1:11" s="10" customFormat="1" ht="8.4" x14ac:dyDescent="0.15">
      <c r="A697" s="223" t="s">
        <v>1186</v>
      </c>
      <c r="B697" s="195" t="s">
        <v>524</v>
      </c>
      <c r="C697" s="177" t="s">
        <v>522</v>
      </c>
      <c r="D697" s="196">
        <v>800</v>
      </c>
      <c r="E697" s="178">
        <v>0</v>
      </c>
      <c r="F697" s="178">
        <v>0</v>
      </c>
      <c r="G697" s="178">
        <f t="shared" si="493"/>
        <v>0</v>
      </c>
      <c r="H697" s="178">
        <f t="shared" ref="H697:H701" si="497">TRUNC(E697*D697,2)</f>
        <v>0</v>
      </c>
      <c r="I697" s="178">
        <f t="shared" ref="I697:I701" si="498">J697-H697</f>
        <v>0</v>
      </c>
      <c r="J697" s="187">
        <f t="shared" ref="J697:J701" si="499">TRUNC(D697*G697,2)</f>
        <v>0</v>
      </c>
      <c r="K697" s="24"/>
    </row>
    <row r="698" spans="1:11" s="10" customFormat="1" ht="8.4" x14ac:dyDescent="0.15">
      <c r="A698" s="223" t="s">
        <v>1187</v>
      </c>
      <c r="B698" s="195" t="s">
        <v>892</v>
      </c>
      <c r="C698" s="177" t="s">
        <v>522</v>
      </c>
      <c r="D698" s="196">
        <v>570</v>
      </c>
      <c r="E698" s="178">
        <v>0</v>
      </c>
      <c r="F698" s="178">
        <v>0</v>
      </c>
      <c r="G698" s="178">
        <f t="shared" si="493"/>
        <v>0</v>
      </c>
      <c r="H698" s="178">
        <f t="shared" si="497"/>
        <v>0</v>
      </c>
      <c r="I698" s="178">
        <f t="shared" si="498"/>
        <v>0</v>
      </c>
      <c r="J698" s="187">
        <f t="shared" si="499"/>
        <v>0</v>
      </c>
      <c r="K698" s="24"/>
    </row>
    <row r="699" spans="1:11" s="10" customFormat="1" ht="42" x14ac:dyDescent="0.15">
      <c r="A699" s="223" t="s">
        <v>1188</v>
      </c>
      <c r="B699" s="195" t="s">
        <v>1189</v>
      </c>
      <c r="C699" s="177" t="s">
        <v>126</v>
      </c>
      <c r="D699" s="196">
        <v>120</v>
      </c>
      <c r="E699" s="178">
        <v>0</v>
      </c>
      <c r="F699" s="178">
        <v>0</v>
      </c>
      <c r="G699" s="178">
        <f t="shared" si="493"/>
        <v>0</v>
      </c>
      <c r="H699" s="178">
        <f t="shared" si="497"/>
        <v>0</v>
      </c>
      <c r="I699" s="178">
        <f t="shared" si="498"/>
        <v>0</v>
      </c>
      <c r="J699" s="187">
        <f t="shared" si="499"/>
        <v>0</v>
      </c>
      <c r="K699" s="24"/>
    </row>
    <row r="700" spans="1:11" s="10" customFormat="1" ht="42" x14ac:dyDescent="0.15">
      <c r="A700" s="223" t="s">
        <v>1190</v>
      </c>
      <c r="B700" s="195" t="s">
        <v>502</v>
      </c>
      <c r="C700" s="177" t="s">
        <v>100</v>
      </c>
      <c r="D700" s="196">
        <v>10</v>
      </c>
      <c r="E700" s="178">
        <v>0</v>
      </c>
      <c r="F700" s="178">
        <v>0</v>
      </c>
      <c r="G700" s="178">
        <f t="shared" si="493"/>
        <v>0</v>
      </c>
      <c r="H700" s="178">
        <f t="shared" si="497"/>
        <v>0</v>
      </c>
      <c r="I700" s="178">
        <f t="shared" si="498"/>
        <v>0</v>
      </c>
      <c r="J700" s="187">
        <f t="shared" si="499"/>
        <v>0</v>
      </c>
      <c r="K700" s="24"/>
    </row>
    <row r="701" spans="1:11" s="10" customFormat="1" ht="42" x14ac:dyDescent="0.15">
      <c r="A701" s="223" t="s">
        <v>1191</v>
      </c>
      <c r="B701" s="195" t="s">
        <v>1192</v>
      </c>
      <c r="C701" s="177" t="s">
        <v>100</v>
      </c>
      <c r="D701" s="196">
        <v>10</v>
      </c>
      <c r="E701" s="178">
        <v>0</v>
      </c>
      <c r="F701" s="178">
        <v>0</v>
      </c>
      <c r="G701" s="178">
        <f t="shared" si="493"/>
        <v>0</v>
      </c>
      <c r="H701" s="178">
        <f t="shared" si="497"/>
        <v>0</v>
      </c>
      <c r="I701" s="178">
        <f t="shared" si="498"/>
        <v>0</v>
      </c>
      <c r="J701" s="187">
        <f t="shared" si="499"/>
        <v>0</v>
      </c>
      <c r="K701" s="28"/>
    </row>
    <row r="702" spans="1:11" s="10" customFormat="1" ht="8.4" x14ac:dyDescent="0.15">
      <c r="A702" s="225" t="s">
        <v>1193</v>
      </c>
      <c r="B702" s="194" t="s">
        <v>526</v>
      </c>
      <c r="C702" s="177"/>
      <c r="D702" s="178"/>
      <c r="E702" s="178"/>
      <c r="F702" s="178"/>
      <c r="G702" s="178"/>
      <c r="H702" s="178"/>
      <c r="I702" s="178"/>
      <c r="J702" s="187"/>
      <c r="K702" s="24"/>
    </row>
    <row r="703" spans="1:11" s="10" customFormat="1" ht="67.2" x14ac:dyDescent="0.15">
      <c r="A703" s="223" t="s">
        <v>1194</v>
      </c>
      <c r="B703" s="195" t="s">
        <v>528</v>
      </c>
      <c r="C703" s="177" t="s">
        <v>98</v>
      </c>
      <c r="D703" s="196">
        <v>2</v>
      </c>
      <c r="E703" s="178">
        <v>0</v>
      </c>
      <c r="F703" s="178">
        <v>0</v>
      </c>
      <c r="G703" s="178">
        <f t="shared" ref="G703:G713" si="500">E703+F703</f>
        <v>0</v>
      </c>
      <c r="H703" s="178">
        <f t="shared" ref="H703:H713" si="501">TRUNC(E703*D703,2)</f>
        <v>0</v>
      </c>
      <c r="I703" s="178">
        <f t="shared" ref="I703:I713" si="502">J703-H703</f>
        <v>0</v>
      </c>
      <c r="J703" s="187">
        <f t="shared" ref="J703:J713" si="503">TRUNC(D703*G703,2)</f>
        <v>0</v>
      </c>
      <c r="K703" s="24"/>
    </row>
    <row r="704" spans="1:11" s="10" customFormat="1" ht="16.8" x14ac:dyDescent="0.15">
      <c r="A704" s="223" t="s">
        <v>1195</v>
      </c>
      <c r="B704" s="195" t="s">
        <v>540</v>
      </c>
      <c r="C704" s="177" t="s">
        <v>98</v>
      </c>
      <c r="D704" s="196">
        <v>2</v>
      </c>
      <c r="E704" s="178">
        <v>0</v>
      </c>
      <c r="F704" s="178">
        <v>0</v>
      </c>
      <c r="G704" s="178">
        <f t="shared" si="500"/>
        <v>0</v>
      </c>
      <c r="H704" s="178">
        <f t="shared" si="501"/>
        <v>0</v>
      </c>
      <c r="I704" s="178">
        <f t="shared" si="502"/>
        <v>0</v>
      </c>
      <c r="J704" s="187">
        <f t="shared" si="503"/>
        <v>0</v>
      </c>
      <c r="K704" s="28"/>
    </row>
    <row r="705" spans="1:11" s="10" customFormat="1" ht="33.6" x14ac:dyDescent="0.15">
      <c r="A705" s="223" t="s">
        <v>1196</v>
      </c>
      <c r="B705" s="195" t="s">
        <v>534</v>
      </c>
      <c r="C705" s="177" t="s">
        <v>98</v>
      </c>
      <c r="D705" s="196">
        <v>2</v>
      </c>
      <c r="E705" s="178">
        <v>0</v>
      </c>
      <c r="F705" s="178">
        <v>0</v>
      </c>
      <c r="G705" s="178">
        <f t="shared" si="500"/>
        <v>0</v>
      </c>
      <c r="H705" s="178">
        <f t="shared" si="501"/>
        <v>0</v>
      </c>
      <c r="I705" s="178">
        <f t="shared" si="502"/>
        <v>0</v>
      </c>
      <c r="J705" s="187">
        <f t="shared" si="503"/>
        <v>0</v>
      </c>
      <c r="K705" s="24"/>
    </row>
    <row r="706" spans="1:11" s="10" customFormat="1" ht="16.8" x14ac:dyDescent="0.15">
      <c r="A706" s="223" t="s">
        <v>1197</v>
      </c>
      <c r="B706" s="195" t="s">
        <v>1198</v>
      </c>
      <c r="C706" s="177" t="s">
        <v>98</v>
      </c>
      <c r="D706" s="196">
        <v>1</v>
      </c>
      <c r="E706" s="178">
        <v>0</v>
      </c>
      <c r="F706" s="178">
        <v>0</v>
      </c>
      <c r="G706" s="178">
        <f t="shared" si="500"/>
        <v>0</v>
      </c>
      <c r="H706" s="178">
        <f t="shared" si="501"/>
        <v>0</v>
      </c>
      <c r="I706" s="178">
        <f t="shared" si="502"/>
        <v>0</v>
      </c>
      <c r="J706" s="187">
        <f t="shared" si="503"/>
        <v>0</v>
      </c>
      <c r="K706" s="24"/>
    </row>
    <row r="707" spans="1:11" s="10" customFormat="1" ht="16.8" x14ac:dyDescent="0.15">
      <c r="A707" s="223" t="s">
        <v>1199</v>
      </c>
      <c r="B707" s="195" t="s">
        <v>538</v>
      </c>
      <c r="C707" s="177" t="s">
        <v>98</v>
      </c>
      <c r="D707" s="196">
        <v>2</v>
      </c>
      <c r="E707" s="178">
        <v>0</v>
      </c>
      <c r="F707" s="178">
        <v>0</v>
      </c>
      <c r="G707" s="178">
        <f t="shared" si="500"/>
        <v>0</v>
      </c>
      <c r="H707" s="178">
        <f t="shared" si="501"/>
        <v>0</v>
      </c>
      <c r="I707" s="178">
        <f t="shared" si="502"/>
        <v>0</v>
      </c>
      <c r="J707" s="187">
        <f t="shared" si="503"/>
        <v>0</v>
      </c>
      <c r="K707" s="24"/>
    </row>
    <row r="708" spans="1:11" s="10" customFormat="1" ht="8.4" x14ac:dyDescent="0.15">
      <c r="A708" s="223" t="s">
        <v>1200</v>
      </c>
      <c r="B708" s="195" t="s">
        <v>536</v>
      </c>
      <c r="C708" s="177" t="s">
        <v>98</v>
      </c>
      <c r="D708" s="196">
        <v>2</v>
      </c>
      <c r="E708" s="178">
        <v>0</v>
      </c>
      <c r="F708" s="178">
        <v>0</v>
      </c>
      <c r="G708" s="178">
        <f t="shared" si="500"/>
        <v>0</v>
      </c>
      <c r="H708" s="178">
        <f t="shared" si="501"/>
        <v>0</v>
      </c>
      <c r="I708" s="178">
        <f t="shared" si="502"/>
        <v>0</v>
      </c>
      <c r="J708" s="187">
        <f t="shared" si="503"/>
        <v>0</v>
      </c>
      <c r="K708" s="28"/>
    </row>
    <row r="709" spans="1:11" s="10" customFormat="1" ht="16.8" x14ac:dyDescent="0.15">
      <c r="A709" s="223" t="s">
        <v>1201</v>
      </c>
      <c r="B709" s="195" t="s">
        <v>1202</v>
      </c>
      <c r="C709" s="177" t="s">
        <v>98</v>
      </c>
      <c r="D709" s="196">
        <v>2</v>
      </c>
      <c r="E709" s="178">
        <v>0</v>
      </c>
      <c r="F709" s="178">
        <v>0</v>
      </c>
      <c r="G709" s="178">
        <f t="shared" si="500"/>
        <v>0</v>
      </c>
      <c r="H709" s="178">
        <f t="shared" si="501"/>
        <v>0</v>
      </c>
      <c r="I709" s="178">
        <f t="shared" si="502"/>
        <v>0</v>
      </c>
      <c r="J709" s="187">
        <f t="shared" si="503"/>
        <v>0</v>
      </c>
      <c r="K709" s="24"/>
    </row>
    <row r="710" spans="1:11" s="10" customFormat="1" ht="16.8" x14ac:dyDescent="0.15">
      <c r="A710" s="223" t="s">
        <v>1203</v>
      </c>
      <c r="B710" s="195" t="s">
        <v>530</v>
      </c>
      <c r="C710" s="177" t="s">
        <v>100</v>
      </c>
      <c r="D710" s="196">
        <v>4</v>
      </c>
      <c r="E710" s="178">
        <v>0</v>
      </c>
      <c r="F710" s="178">
        <v>0</v>
      </c>
      <c r="G710" s="178">
        <f t="shared" si="500"/>
        <v>0</v>
      </c>
      <c r="H710" s="178">
        <f t="shared" si="501"/>
        <v>0</v>
      </c>
      <c r="I710" s="178">
        <f t="shared" si="502"/>
        <v>0</v>
      </c>
      <c r="J710" s="187">
        <f t="shared" si="503"/>
        <v>0</v>
      </c>
      <c r="K710" s="24"/>
    </row>
    <row r="711" spans="1:11" s="10" customFormat="1" ht="8.4" x14ac:dyDescent="0.15">
      <c r="A711" s="223" t="s">
        <v>1204</v>
      </c>
      <c r="B711" s="195" t="s">
        <v>1205</v>
      </c>
      <c r="C711" s="177" t="s">
        <v>100</v>
      </c>
      <c r="D711" s="196">
        <v>4</v>
      </c>
      <c r="E711" s="178">
        <v>0</v>
      </c>
      <c r="F711" s="178">
        <v>0</v>
      </c>
      <c r="G711" s="178">
        <f t="shared" si="500"/>
        <v>0</v>
      </c>
      <c r="H711" s="178">
        <f t="shared" si="501"/>
        <v>0</v>
      </c>
      <c r="I711" s="178">
        <f t="shared" si="502"/>
        <v>0</v>
      </c>
      <c r="J711" s="187">
        <f t="shared" si="503"/>
        <v>0</v>
      </c>
      <c r="K711" s="24"/>
    </row>
    <row r="712" spans="1:11" s="10" customFormat="1" ht="16.8" x14ac:dyDescent="0.15">
      <c r="A712" s="223" t="s">
        <v>1206</v>
      </c>
      <c r="B712" s="195" t="s">
        <v>1207</v>
      </c>
      <c r="C712" s="177" t="s">
        <v>100</v>
      </c>
      <c r="D712" s="196">
        <v>10</v>
      </c>
      <c r="E712" s="178">
        <v>0</v>
      </c>
      <c r="F712" s="178">
        <v>0</v>
      </c>
      <c r="G712" s="178">
        <f t="shared" si="500"/>
        <v>0</v>
      </c>
      <c r="H712" s="178">
        <f t="shared" si="501"/>
        <v>0</v>
      </c>
      <c r="I712" s="178">
        <f t="shared" si="502"/>
        <v>0</v>
      </c>
      <c r="J712" s="187">
        <f t="shared" si="503"/>
        <v>0</v>
      </c>
      <c r="K712" s="24"/>
    </row>
    <row r="713" spans="1:11" s="10" customFormat="1" ht="16.8" x14ac:dyDescent="0.15">
      <c r="A713" s="223" t="s">
        <v>1208</v>
      </c>
      <c r="B713" s="195" t="s">
        <v>1209</v>
      </c>
      <c r="C713" s="177" t="s">
        <v>100</v>
      </c>
      <c r="D713" s="196">
        <v>10</v>
      </c>
      <c r="E713" s="178">
        <v>0</v>
      </c>
      <c r="F713" s="178">
        <v>0</v>
      </c>
      <c r="G713" s="178">
        <f t="shared" si="500"/>
        <v>0</v>
      </c>
      <c r="H713" s="178">
        <f t="shared" si="501"/>
        <v>0</v>
      </c>
      <c r="I713" s="178">
        <f t="shared" si="502"/>
        <v>0</v>
      </c>
      <c r="J713" s="187">
        <f t="shared" si="503"/>
        <v>0</v>
      </c>
      <c r="K713" s="24"/>
    </row>
    <row r="714" spans="1:11" s="10" customFormat="1" ht="8.4" x14ac:dyDescent="0.15">
      <c r="A714" s="225" t="s">
        <v>1210</v>
      </c>
      <c r="B714" s="194" t="s">
        <v>232</v>
      </c>
      <c r="C714" s="177"/>
      <c r="D714" s="178"/>
      <c r="E714" s="178"/>
      <c r="F714" s="178"/>
      <c r="G714" s="178"/>
      <c r="H714" s="178"/>
      <c r="I714" s="178"/>
      <c r="J714" s="187"/>
      <c r="K714" s="24"/>
    </row>
    <row r="715" spans="1:11" s="10" customFormat="1" ht="25.2" x14ac:dyDescent="0.15">
      <c r="A715" s="223" t="s">
        <v>1211</v>
      </c>
      <c r="B715" s="195" t="str">
        <f>UPPER("Fornecimento e Aplicação de Junta Flexível de aço galvanizado e lona de PVC - 7x10x7 cm - Rolo 5 metros. Ref.: Multivac ou equivalente técnico")</f>
        <v>FORNECIMENTO E APLICAÇÃO DE JUNTA FLEXÍVEL DE AÇO GALVANIZADO E LONA DE PVC - 7X10X7 CM - ROLO 5 METROS. REF.: MULTIVAC OU EQUIVALENTE TÉCNICO</v>
      </c>
      <c r="C715" s="177" t="s">
        <v>1212</v>
      </c>
      <c r="D715" s="196">
        <v>5</v>
      </c>
      <c r="E715" s="178">
        <v>0</v>
      </c>
      <c r="F715" s="178">
        <v>0</v>
      </c>
      <c r="G715" s="178">
        <f t="shared" ref="G715:G725" si="504">E715+F715</f>
        <v>0</v>
      </c>
      <c r="H715" s="178">
        <f t="shared" ref="H715:H725" si="505">TRUNC(E715*D715,2)</f>
        <v>0</v>
      </c>
      <c r="I715" s="178">
        <f t="shared" ref="I715:I725" si="506">J715-H715</f>
        <v>0</v>
      </c>
      <c r="J715" s="187">
        <f t="shared" ref="J715:J725" si="507">TRUNC(D715*G715,2)</f>
        <v>0</v>
      </c>
      <c r="K715" s="28"/>
    </row>
    <row r="716" spans="1:11" s="10" customFormat="1" ht="8.4" x14ac:dyDescent="0.15">
      <c r="A716" s="223" t="s">
        <v>1213</v>
      </c>
      <c r="B716" s="195" t="s">
        <v>546</v>
      </c>
      <c r="C716" s="177" t="s">
        <v>522</v>
      </c>
      <c r="D716" s="196">
        <v>5</v>
      </c>
      <c r="E716" s="178">
        <v>0</v>
      </c>
      <c r="F716" s="178">
        <v>0</v>
      </c>
      <c r="G716" s="178">
        <f t="shared" si="504"/>
        <v>0</v>
      </c>
      <c r="H716" s="178">
        <f t="shared" si="505"/>
        <v>0</v>
      </c>
      <c r="I716" s="178">
        <f t="shared" si="506"/>
        <v>0</v>
      </c>
      <c r="J716" s="187">
        <f t="shared" si="507"/>
        <v>0</v>
      </c>
      <c r="K716" s="24"/>
    </row>
    <row r="717" spans="1:11" s="10" customFormat="1" ht="8.4" x14ac:dyDescent="0.15">
      <c r="A717" s="223" t="s">
        <v>1214</v>
      </c>
      <c r="B717" s="195" t="s">
        <v>548</v>
      </c>
      <c r="C717" s="177" t="s">
        <v>522</v>
      </c>
      <c r="D717" s="196">
        <v>5</v>
      </c>
      <c r="E717" s="178">
        <v>0</v>
      </c>
      <c r="F717" s="178">
        <v>0</v>
      </c>
      <c r="G717" s="178">
        <f t="shared" si="504"/>
        <v>0</v>
      </c>
      <c r="H717" s="178">
        <f t="shared" si="505"/>
        <v>0</v>
      </c>
      <c r="I717" s="178">
        <f t="shared" si="506"/>
        <v>0</v>
      </c>
      <c r="J717" s="187">
        <f t="shared" si="507"/>
        <v>0</v>
      </c>
      <c r="K717" s="28"/>
    </row>
    <row r="718" spans="1:11" s="10" customFormat="1" ht="25.2" x14ac:dyDescent="0.15">
      <c r="A718" s="223" t="s">
        <v>1215</v>
      </c>
      <c r="B718" s="195" t="s">
        <v>1216</v>
      </c>
      <c r="C718" s="177" t="s">
        <v>98</v>
      </c>
      <c r="D718" s="196">
        <v>7</v>
      </c>
      <c r="E718" s="178">
        <v>0</v>
      </c>
      <c r="F718" s="178">
        <v>0</v>
      </c>
      <c r="G718" s="178">
        <f t="shared" si="504"/>
        <v>0</v>
      </c>
      <c r="H718" s="178">
        <f t="shared" si="505"/>
        <v>0</v>
      </c>
      <c r="I718" s="178">
        <f t="shared" si="506"/>
        <v>0</v>
      </c>
      <c r="J718" s="187">
        <f t="shared" si="507"/>
        <v>0</v>
      </c>
      <c r="K718" s="24"/>
    </row>
    <row r="719" spans="1:11" s="10" customFormat="1" ht="25.2" x14ac:dyDescent="0.15">
      <c r="A719" s="223" t="s">
        <v>1217</v>
      </c>
      <c r="B719" s="195" t="s">
        <v>552</v>
      </c>
      <c r="C719" s="177" t="s">
        <v>98</v>
      </c>
      <c r="D719" s="196">
        <v>6</v>
      </c>
      <c r="E719" s="178">
        <v>0</v>
      </c>
      <c r="F719" s="178">
        <v>0</v>
      </c>
      <c r="G719" s="178">
        <f t="shared" si="504"/>
        <v>0</v>
      </c>
      <c r="H719" s="178">
        <f t="shared" si="505"/>
        <v>0</v>
      </c>
      <c r="I719" s="178">
        <f t="shared" si="506"/>
        <v>0</v>
      </c>
      <c r="J719" s="187">
        <f t="shared" si="507"/>
        <v>0</v>
      </c>
      <c r="K719" s="24"/>
    </row>
    <row r="720" spans="1:11" s="10" customFormat="1" ht="25.2" x14ac:dyDescent="0.15">
      <c r="A720" s="223" t="s">
        <v>1218</v>
      </c>
      <c r="B720" s="195" t="s">
        <v>550</v>
      </c>
      <c r="C720" s="177" t="s">
        <v>98</v>
      </c>
      <c r="D720" s="196">
        <v>4</v>
      </c>
      <c r="E720" s="178">
        <v>0</v>
      </c>
      <c r="F720" s="178">
        <v>0</v>
      </c>
      <c r="G720" s="178">
        <f t="shared" si="504"/>
        <v>0</v>
      </c>
      <c r="H720" s="178">
        <f t="shared" si="505"/>
        <v>0</v>
      </c>
      <c r="I720" s="178">
        <f t="shared" si="506"/>
        <v>0</v>
      </c>
      <c r="J720" s="187">
        <f t="shared" si="507"/>
        <v>0</v>
      </c>
      <c r="K720" s="28"/>
    </row>
    <row r="721" spans="1:11" s="10" customFormat="1" ht="16.8" x14ac:dyDescent="0.15">
      <c r="A721" s="223" t="s">
        <v>1219</v>
      </c>
      <c r="B721" s="195" t="s">
        <v>1220</v>
      </c>
      <c r="C721" s="177" t="s">
        <v>98</v>
      </c>
      <c r="D721" s="196">
        <v>8</v>
      </c>
      <c r="E721" s="178">
        <v>0</v>
      </c>
      <c r="F721" s="178">
        <v>0</v>
      </c>
      <c r="G721" s="178">
        <f t="shared" si="504"/>
        <v>0</v>
      </c>
      <c r="H721" s="178">
        <f t="shared" si="505"/>
        <v>0</v>
      </c>
      <c r="I721" s="178">
        <f t="shared" si="506"/>
        <v>0</v>
      </c>
      <c r="J721" s="187">
        <f t="shared" si="507"/>
        <v>0</v>
      </c>
      <c r="K721" s="24"/>
    </row>
    <row r="722" spans="1:11" s="10" customFormat="1" ht="67.2" x14ac:dyDescent="0.15">
      <c r="A722" s="223" t="s">
        <v>1221</v>
      </c>
      <c r="B722" s="195" t="s">
        <v>560</v>
      </c>
      <c r="C722" s="177" t="s">
        <v>561</v>
      </c>
      <c r="D722" s="196">
        <v>1</v>
      </c>
      <c r="E722" s="178">
        <v>0</v>
      </c>
      <c r="F722" s="178">
        <v>0</v>
      </c>
      <c r="G722" s="178">
        <f t="shared" si="504"/>
        <v>0</v>
      </c>
      <c r="H722" s="178">
        <f t="shared" si="505"/>
        <v>0</v>
      </c>
      <c r="I722" s="178">
        <f t="shared" si="506"/>
        <v>0</v>
      </c>
      <c r="J722" s="187">
        <f t="shared" si="507"/>
        <v>0</v>
      </c>
      <c r="K722" s="24"/>
    </row>
    <row r="723" spans="1:11" s="10" customFormat="1" ht="42" x14ac:dyDescent="0.15">
      <c r="A723" s="223" t="s">
        <v>1222</v>
      </c>
      <c r="B723" s="195" t="s">
        <v>554</v>
      </c>
      <c r="C723" s="177" t="s">
        <v>99</v>
      </c>
      <c r="D723" s="196">
        <v>8</v>
      </c>
      <c r="E723" s="178">
        <v>0</v>
      </c>
      <c r="F723" s="178">
        <v>0</v>
      </c>
      <c r="G723" s="178">
        <f t="shared" si="504"/>
        <v>0</v>
      </c>
      <c r="H723" s="178">
        <f t="shared" si="505"/>
        <v>0</v>
      </c>
      <c r="I723" s="178">
        <f t="shared" si="506"/>
        <v>0</v>
      </c>
      <c r="J723" s="187">
        <f t="shared" si="507"/>
        <v>0</v>
      </c>
      <c r="K723" s="28"/>
    </row>
    <row r="724" spans="1:11" s="10" customFormat="1" ht="67.2" x14ac:dyDescent="0.15">
      <c r="A724" s="223" t="s">
        <v>1223</v>
      </c>
      <c r="B724" s="195" t="s">
        <v>556</v>
      </c>
      <c r="C724" s="177" t="s">
        <v>99</v>
      </c>
      <c r="D724" s="196">
        <v>8</v>
      </c>
      <c r="E724" s="178">
        <v>0</v>
      </c>
      <c r="F724" s="178">
        <v>0</v>
      </c>
      <c r="G724" s="178">
        <f t="shared" si="504"/>
        <v>0</v>
      </c>
      <c r="H724" s="178">
        <f t="shared" si="505"/>
        <v>0</v>
      </c>
      <c r="I724" s="178">
        <f t="shared" si="506"/>
        <v>0</v>
      </c>
      <c r="J724" s="187">
        <f t="shared" si="507"/>
        <v>0</v>
      </c>
      <c r="K724" s="24"/>
    </row>
    <row r="725" spans="1:11" s="10" customFormat="1" ht="33.6" x14ac:dyDescent="0.15">
      <c r="A725" s="223" t="s">
        <v>1224</v>
      </c>
      <c r="B725" s="195" t="s">
        <v>1225</v>
      </c>
      <c r="C725" s="177" t="s">
        <v>98</v>
      </c>
      <c r="D725" s="196">
        <v>1</v>
      </c>
      <c r="E725" s="178">
        <v>0</v>
      </c>
      <c r="F725" s="178">
        <v>0</v>
      </c>
      <c r="G725" s="178">
        <f t="shared" si="504"/>
        <v>0</v>
      </c>
      <c r="H725" s="178">
        <f t="shared" si="505"/>
        <v>0</v>
      </c>
      <c r="I725" s="178">
        <f t="shared" si="506"/>
        <v>0</v>
      </c>
      <c r="J725" s="187">
        <f t="shared" si="507"/>
        <v>0</v>
      </c>
      <c r="K725" s="24"/>
    </row>
    <row r="726" spans="1:11" s="10" customFormat="1" ht="8.4" x14ac:dyDescent="0.15">
      <c r="A726" s="225" t="s">
        <v>1226</v>
      </c>
      <c r="B726" s="194" t="s">
        <v>563</v>
      </c>
      <c r="C726" s="177"/>
      <c r="D726" s="178"/>
      <c r="E726" s="178"/>
      <c r="F726" s="178"/>
      <c r="G726" s="178"/>
      <c r="H726" s="178"/>
      <c r="I726" s="178"/>
      <c r="J726" s="187"/>
      <c r="K726" s="28"/>
    </row>
    <row r="727" spans="1:11" s="10" customFormat="1" ht="42" x14ac:dyDescent="0.15">
      <c r="A727" s="223" t="s">
        <v>1227</v>
      </c>
      <c r="B727" s="195" t="s">
        <v>1228</v>
      </c>
      <c r="C727" s="177" t="s">
        <v>98</v>
      </c>
      <c r="D727" s="196">
        <v>4</v>
      </c>
      <c r="E727" s="178">
        <v>0</v>
      </c>
      <c r="F727" s="178">
        <v>0</v>
      </c>
      <c r="G727" s="178">
        <f t="shared" ref="G727:G738" si="508">E727+F727</f>
        <v>0</v>
      </c>
      <c r="H727" s="178">
        <f t="shared" ref="H727:H738" si="509">TRUNC(E727*D727,2)</f>
        <v>0</v>
      </c>
      <c r="I727" s="178">
        <f t="shared" ref="I727:I738" si="510">J727-H727</f>
        <v>0</v>
      </c>
      <c r="J727" s="187">
        <f t="shared" ref="J727:J738" si="511">TRUNC(D727*G727,2)</f>
        <v>0</v>
      </c>
      <c r="K727" s="24"/>
    </row>
    <row r="728" spans="1:11" s="10" customFormat="1" ht="33.6" x14ac:dyDescent="0.15">
      <c r="A728" s="223" t="s">
        <v>1229</v>
      </c>
      <c r="B728" s="195" t="s">
        <v>1230</v>
      </c>
      <c r="C728" s="177" t="s">
        <v>98</v>
      </c>
      <c r="D728" s="196">
        <v>5</v>
      </c>
      <c r="E728" s="178">
        <v>0</v>
      </c>
      <c r="F728" s="178">
        <v>0</v>
      </c>
      <c r="G728" s="178">
        <f t="shared" si="508"/>
        <v>0</v>
      </c>
      <c r="H728" s="178">
        <f t="shared" si="509"/>
        <v>0</v>
      </c>
      <c r="I728" s="178">
        <f t="shared" si="510"/>
        <v>0</v>
      </c>
      <c r="J728" s="187">
        <f t="shared" si="511"/>
        <v>0</v>
      </c>
      <c r="K728" s="24"/>
    </row>
    <row r="729" spans="1:11" s="10" customFormat="1" ht="33.6" x14ac:dyDescent="0.15">
      <c r="A729" s="223" t="s">
        <v>1231</v>
      </c>
      <c r="B729" s="195" t="s">
        <v>1232</v>
      </c>
      <c r="C729" s="177" t="s">
        <v>98</v>
      </c>
      <c r="D729" s="196">
        <v>2</v>
      </c>
      <c r="E729" s="178">
        <v>0</v>
      </c>
      <c r="F729" s="178">
        <v>0</v>
      </c>
      <c r="G729" s="178">
        <f t="shared" si="508"/>
        <v>0</v>
      </c>
      <c r="H729" s="178">
        <f t="shared" si="509"/>
        <v>0</v>
      </c>
      <c r="I729" s="178">
        <f t="shared" si="510"/>
        <v>0</v>
      </c>
      <c r="J729" s="187">
        <f t="shared" si="511"/>
        <v>0</v>
      </c>
      <c r="K729" s="24"/>
    </row>
    <row r="730" spans="1:11" s="10" customFormat="1" ht="33.6" x14ac:dyDescent="0.15">
      <c r="A730" s="223" t="s">
        <v>1233</v>
      </c>
      <c r="B730" s="195" t="s">
        <v>1234</v>
      </c>
      <c r="C730" s="177" t="s">
        <v>98</v>
      </c>
      <c r="D730" s="196">
        <v>4</v>
      </c>
      <c r="E730" s="178">
        <v>0</v>
      </c>
      <c r="F730" s="178">
        <v>0</v>
      </c>
      <c r="G730" s="178">
        <f t="shared" si="508"/>
        <v>0</v>
      </c>
      <c r="H730" s="178">
        <f t="shared" si="509"/>
        <v>0</v>
      </c>
      <c r="I730" s="178">
        <f t="shared" si="510"/>
        <v>0</v>
      </c>
      <c r="J730" s="187">
        <f t="shared" si="511"/>
        <v>0</v>
      </c>
      <c r="K730" s="28"/>
    </row>
    <row r="731" spans="1:11" s="10" customFormat="1" ht="33.6" x14ac:dyDescent="0.15">
      <c r="A731" s="223" t="s">
        <v>1235</v>
      </c>
      <c r="B731" s="195" t="s">
        <v>1236</v>
      </c>
      <c r="C731" s="177" t="s">
        <v>98</v>
      </c>
      <c r="D731" s="196">
        <v>4</v>
      </c>
      <c r="E731" s="178">
        <v>0</v>
      </c>
      <c r="F731" s="178">
        <v>0</v>
      </c>
      <c r="G731" s="178">
        <f t="shared" si="508"/>
        <v>0</v>
      </c>
      <c r="H731" s="178">
        <f t="shared" si="509"/>
        <v>0</v>
      </c>
      <c r="I731" s="178">
        <f t="shared" si="510"/>
        <v>0</v>
      </c>
      <c r="J731" s="187">
        <f t="shared" si="511"/>
        <v>0</v>
      </c>
      <c r="K731" s="24"/>
    </row>
    <row r="732" spans="1:11" s="10" customFormat="1" ht="25.2" x14ac:dyDescent="0.15">
      <c r="A732" s="223" t="s">
        <v>1237</v>
      </c>
      <c r="B732" s="195" t="s">
        <v>1238</v>
      </c>
      <c r="C732" s="177" t="s">
        <v>98</v>
      </c>
      <c r="D732" s="196">
        <v>2</v>
      </c>
      <c r="E732" s="178">
        <v>0</v>
      </c>
      <c r="F732" s="178">
        <v>0</v>
      </c>
      <c r="G732" s="178">
        <f t="shared" si="508"/>
        <v>0</v>
      </c>
      <c r="H732" s="178">
        <f t="shared" si="509"/>
        <v>0</v>
      </c>
      <c r="I732" s="178">
        <f t="shared" si="510"/>
        <v>0</v>
      </c>
      <c r="J732" s="187">
        <f t="shared" si="511"/>
        <v>0</v>
      </c>
      <c r="K732" s="28"/>
    </row>
    <row r="733" spans="1:11" s="10" customFormat="1" ht="25.2" x14ac:dyDescent="0.15">
      <c r="A733" s="223" t="s">
        <v>1239</v>
      </c>
      <c r="B733" s="195" t="s">
        <v>1240</v>
      </c>
      <c r="C733" s="177" t="s">
        <v>98</v>
      </c>
      <c r="D733" s="196">
        <v>8</v>
      </c>
      <c r="E733" s="178">
        <v>0</v>
      </c>
      <c r="F733" s="178">
        <v>0</v>
      </c>
      <c r="G733" s="178">
        <f t="shared" si="508"/>
        <v>0</v>
      </c>
      <c r="H733" s="178">
        <f t="shared" si="509"/>
        <v>0</v>
      </c>
      <c r="I733" s="178">
        <f t="shared" si="510"/>
        <v>0</v>
      </c>
      <c r="J733" s="187">
        <f t="shared" si="511"/>
        <v>0</v>
      </c>
      <c r="K733" s="24"/>
    </row>
    <row r="734" spans="1:11" s="10" customFormat="1" ht="25.2" x14ac:dyDescent="0.15">
      <c r="A734" s="223" t="s">
        <v>1241</v>
      </c>
      <c r="B734" s="195" t="s">
        <v>1242</v>
      </c>
      <c r="C734" s="177" t="s">
        <v>98</v>
      </c>
      <c r="D734" s="196">
        <v>1</v>
      </c>
      <c r="E734" s="178">
        <v>0</v>
      </c>
      <c r="F734" s="178">
        <v>0</v>
      </c>
      <c r="G734" s="178">
        <f t="shared" si="508"/>
        <v>0</v>
      </c>
      <c r="H734" s="178">
        <f t="shared" si="509"/>
        <v>0</v>
      </c>
      <c r="I734" s="178">
        <f t="shared" si="510"/>
        <v>0</v>
      </c>
      <c r="J734" s="187">
        <f t="shared" si="511"/>
        <v>0</v>
      </c>
      <c r="K734" s="24"/>
    </row>
    <row r="735" spans="1:11" s="10" customFormat="1" ht="33.6" x14ac:dyDescent="0.15">
      <c r="A735" s="223" t="s">
        <v>1243</v>
      </c>
      <c r="B735" s="195" t="s">
        <v>1244</v>
      </c>
      <c r="C735" s="177" t="s">
        <v>98</v>
      </c>
      <c r="D735" s="196">
        <v>1</v>
      </c>
      <c r="E735" s="178">
        <v>0</v>
      </c>
      <c r="F735" s="178">
        <v>0</v>
      </c>
      <c r="G735" s="178">
        <f t="shared" si="508"/>
        <v>0</v>
      </c>
      <c r="H735" s="178">
        <f t="shared" si="509"/>
        <v>0</v>
      </c>
      <c r="I735" s="178">
        <f t="shared" si="510"/>
        <v>0</v>
      </c>
      <c r="J735" s="187">
        <f t="shared" si="511"/>
        <v>0</v>
      </c>
      <c r="K735" s="24"/>
    </row>
    <row r="736" spans="1:11" s="10" customFormat="1" ht="33.6" x14ac:dyDescent="0.15">
      <c r="A736" s="223" t="s">
        <v>1245</v>
      </c>
      <c r="B736" s="195" t="s">
        <v>1246</v>
      </c>
      <c r="C736" s="177" t="s">
        <v>98</v>
      </c>
      <c r="D736" s="196">
        <v>1</v>
      </c>
      <c r="E736" s="178">
        <v>0</v>
      </c>
      <c r="F736" s="178">
        <v>0</v>
      </c>
      <c r="G736" s="178">
        <f t="shared" si="508"/>
        <v>0</v>
      </c>
      <c r="H736" s="178">
        <f t="shared" si="509"/>
        <v>0</v>
      </c>
      <c r="I736" s="178">
        <f t="shared" si="510"/>
        <v>0</v>
      </c>
      <c r="J736" s="187">
        <f t="shared" si="511"/>
        <v>0</v>
      </c>
      <c r="K736" s="24"/>
    </row>
    <row r="737" spans="1:11" s="10" customFormat="1" ht="16.8" x14ac:dyDescent="0.15">
      <c r="A737" s="223" t="s">
        <v>1247</v>
      </c>
      <c r="B737" s="195" t="s">
        <v>1248</v>
      </c>
      <c r="C737" s="177" t="s">
        <v>98</v>
      </c>
      <c r="D737" s="196">
        <v>3</v>
      </c>
      <c r="E737" s="178">
        <v>0</v>
      </c>
      <c r="F737" s="178">
        <v>0</v>
      </c>
      <c r="G737" s="178">
        <f t="shared" si="508"/>
        <v>0</v>
      </c>
      <c r="H737" s="178">
        <f t="shared" si="509"/>
        <v>0</v>
      </c>
      <c r="I737" s="178">
        <f t="shared" si="510"/>
        <v>0</v>
      </c>
      <c r="J737" s="187">
        <f t="shared" si="511"/>
        <v>0</v>
      </c>
      <c r="K737" s="24"/>
    </row>
    <row r="738" spans="1:11" s="10" customFormat="1" ht="16.8" x14ac:dyDescent="0.15">
      <c r="A738" s="223" t="s">
        <v>1249</v>
      </c>
      <c r="B738" s="195" t="s">
        <v>1250</v>
      </c>
      <c r="C738" s="177" t="s">
        <v>98</v>
      </c>
      <c r="D738" s="196">
        <v>8</v>
      </c>
      <c r="E738" s="178">
        <v>0</v>
      </c>
      <c r="F738" s="178">
        <v>0</v>
      </c>
      <c r="G738" s="178">
        <f t="shared" si="508"/>
        <v>0</v>
      </c>
      <c r="H738" s="178">
        <f t="shared" si="509"/>
        <v>0</v>
      </c>
      <c r="I738" s="178">
        <f t="shared" si="510"/>
        <v>0</v>
      </c>
      <c r="J738" s="187">
        <f t="shared" si="511"/>
        <v>0</v>
      </c>
      <c r="K738" s="24"/>
    </row>
    <row r="739" spans="1:11" s="10" customFormat="1" ht="8.4" x14ac:dyDescent="0.15">
      <c r="A739" s="223"/>
      <c r="B739" s="197" t="s">
        <v>15</v>
      </c>
      <c r="C739" s="177"/>
      <c r="D739" s="178"/>
      <c r="E739" s="178"/>
      <c r="F739" s="178"/>
      <c r="G739" s="178"/>
      <c r="H739" s="198">
        <f>SUM(H690:H738)</f>
        <v>0</v>
      </c>
      <c r="I739" s="198">
        <f>SUM(I690:I738)</f>
        <v>0</v>
      </c>
      <c r="J739" s="199"/>
      <c r="K739" s="24"/>
    </row>
    <row r="740" spans="1:11" s="10" customFormat="1" ht="8.4" x14ac:dyDescent="0.15">
      <c r="A740" s="314"/>
      <c r="B740" s="32"/>
      <c r="C740" s="200"/>
      <c r="D740" s="201"/>
      <c r="E740" s="201"/>
      <c r="F740" s="201"/>
      <c r="G740" s="201"/>
      <c r="H740" s="201"/>
      <c r="I740" s="202">
        <f>H739+I739</f>
        <v>0</v>
      </c>
      <c r="J740" s="203"/>
      <c r="K740" s="28"/>
    </row>
    <row r="741" spans="1:11" s="10" customFormat="1" ht="8.4" x14ac:dyDescent="0.15">
      <c r="A741" s="225">
        <v>7</v>
      </c>
      <c r="B741" s="194" t="s">
        <v>1251</v>
      </c>
      <c r="C741" s="177"/>
      <c r="D741" s="178"/>
      <c r="E741" s="178"/>
      <c r="F741" s="178"/>
      <c r="G741" s="178"/>
      <c r="H741" s="178"/>
      <c r="I741" s="178"/>
      <c r="J741" s="187"/>
      <c r="K741" s="24"/>
    </row>
    <row r="742" spans="1:11" s="10" customFormat="1" ht="8.4" x14ac:dyDescent="0.15">
      <c r="A742" s="225" t="s">
        <v>60</v>
      </c>
      <c r="B742" s="194" t="s">
        <v>1252</v>
      </c>
      <c r="C742" s="177"/>
      <c r="D742" s="178"/>
      <c r="E742" s="178"/>
      <c r="F742" s="178"/>
      <c r="G742" s="178"/>
      <c r="H742" s="178"/>
      <c r="I742" s="178"/>
      <c r="J742" s="187"/>
      <c r="K742" s="24"/>
    </row>
    <row r="743" spans="1:11" s="10" customFormat="1" ht="25.2" x14ac:dyDescent="0.15">
      <c r="A743" s="223" t="s">
        <v>1253</v>
      </c>
      <c r="B743" s="195" t="s">
        <v>1254</v>
      </c>
      <c r="C743" s="177" t="s">
        <v>98</v>
      </c>
      <c r="D743" s="196">
        <v>3</v>
      </c>
      <c r="E743" s="178">
        <v>0</v>
      </c>
      <c r="F743" s="178">
        <v>0</v>
      </c>
      <c r="G743" s="178">
        <f>E743+F743</f>
        <v>0</v>
      </c>
      <c r="H743" s="178">
        <f>TRUNC(E743*D743,2)</f>
        <v>0</v>
      </c>
      <c r="I743" s="178">
        <f>J743-H743</f>
        <v>0</v>
      </c>
      <c r="J743" s="187">
        <f>TRUNC(D743*G743,2)</f>
        <v>0</v>
      </c>
      <c r="K743" s="24"/>
    </row>
    <row r="744" spans="1:11" s="10" customFormat="1" ht="25.2" x14ac:dyDescent="0.15">
      <c r="A744" s="223" t="s">
        <v>1255</v>
      </c>
      <c r="B744" s="195" t="s">
        <v>1256</v>
      </c>
      <c r="C744" s="177" t="s">
        <v>98</v>
      </c>
      <c r="D744" s="196">
        <v>2</v>
      </c>
      <c r="E744" s="178">
        <v>0</v>
      </c>
      <c r="F744" s="178">
        <v>0</v>
      </c>
      <c r="G744" s="178">
        <f t="shared" ref="G744:G753" si="512">E744+F744</f>
        <v>0</v>
      </c>
      <c r="H744" s="178">
        <f t="shared" ref="H744:H753" si="513">TRUNC(E744*D744,2)</f>
        <v>0</v>
      </c>
      <c r="I744" s="178">
        <f t="shared" ref="I744:I753" si="514">J744-H744</f>
        <v>0</v>
      </c>
      <c r="J744" s="187">
        <f t="shared" ref="J744:J753" si="515">TRUNC(D744*G744,2)</f>
        <v>0</v>
      </c>
      <c r="K744" s="24"/>
    </row>
    <row r="745" spans="1:11" s="10" customFormat="1" ht="25.2" x14ac:dyDescent="0.15">
      <c r="A745" s="223" t="s">
        <v>1257</v>
      </c>
      <c r="B745" s="195" t="s">
        <v>1258</v>
      </c>
      <c r="C745" s="177" t="s">
        <v>98</v>
      </c>
      <c r="D745" s="196">
        <v>1</v>
      </c>
      <c r="E745" s="178">
        <v>0</v>
      </c>
      <c r="F745" s="178">
        <v>0</v>
      </c>
      <c r="G745" s="178">
        <f t="shared" si="512"/>
        <v>0</v>
      </c>
      <c r="H745" s="178">
        <f t="shared" si="513"/>
        <v>0</v>
      </c>
      <c r="I745" s="178">
        <f t="shared" si="514"/>
        <v>0</v>
      </c>
      <c r="J745" s="187">
        <f t="shared" si="515"/>
        <v>0</v>
      </c>
      <c r="K745" s="24"/>
    </row>
    <row r="746" spans="1:11" s="10" customFormat="1" ht="16.8" x14ac:dyDescent="0.15">
      <c r="A746" s="223" t="s">
        <v>1259</v>
      </c>
      <c r="B746" s="195" t="s">
        <v>1260</v>
      </c>
      <c r="C746" s="177" t="s">
        <v>98</v>
      </c>
      <c r="D746" s="196">
        <v>1</v>
      </c>
      <c r="E746" s="178">
        <v>0</v>
      </c>
      <c r="F746" s="178">
        <v>0</v>
      </c>
      <c r="G746" s="178">
        <f t="shared" si="512"/>
        <v>0</v>
      </c>
      <c r="H746" s="178">
        <f t="shared" si="513"/>
        <v>0</v>
      </c>
      <c r="I746" s="178">
        <f t="shared" si="514"/>
        <v>0</v>
      </c>
      <c r="J746" s="187">
        <f t="shared" si="515"/>
        <v>0</v>
      </c>
      <c r="K746" s="24"/>
    </row>
    <row r="747" spans="1:11" s="10" customFormat="1" ht="16.8" x14ac:dyDescent="0.15">
      <c r="A747" s="223" t="s">
        <v>1261</v>
      </c>
      <c r="B747" s="195" t="s">
        <v>1262</v>
      </c>
      <c r="C747" s="177" t="s">
        <v>100</v>
      </c>
      <c r="D747" s="196">
        <v>1.3</v>
      </c>
      <c r="E747" s="178">
        <v>0</v>
      </c>
      <c r="F747" s="178">
        <v>0</v>
      </c>
      <c r="G747" s="178">
        <f t="shared" si="512"/>
        <v>0</v>
      </c>
      <c r="H747" s="178">
        <f t="shared" si="513"/>
        <v>0</v>
      </c>
      <c r="I747" s="178">
        <f t="shared" si="514"/>
        <v>0</v>
      </c>
      <c r="J747" s="187">
        <f t="shared" si="515"/>
        <v>0</v>
      </c>
      <c r="K747" s="24"/>
    </row>
    <row r="748" spans="1:11" s="10" customFormat="1" ht="16.8" x14ac:dyDescent="0.15">
      <c r="A748" s="223" t="s">
        <v>1263</v>
      </c>
      <c r="B748" s="195" t="s">
        <v>1264</v>
      </c>
      <c r="C748" s="177" t="s">
        <v>100</v>
      </c>
      <c r="D748" s="196">
        <v>6.7</v>
      </c>
      <c r="E748" s="178">
        <v>0</v>
      </c>
      <c r="F748" s="178">
        <v>0</v>
      </c>
      <c r="G748" s="178">
        <f t="shared" si="512"/>
        <v>0</v>
      </c>
      <c r="H748" s="178">
        <f t="shared" si="513"/>
        <v>0</v>
      </c>
      <c r="I748" s="178">
        <f t="shared" si="514"/>
        <v>0</v>
      </c>
      <c r="J748" s="187">
        <f t="shared" si="515"/>
        <v>0</v>
      </c>
      <c r="K748" s="24"/>
    </row>
    <row r="749" spans="1:11" s="10" customFormat="1" ht="16.8" x14ac:dyDescent="0.15">
      <c r="A749" s="223" t="s">
        <v>1265</v>
      </c>
      <c r="B749" s="195" t="s">
        <v>1266</v>
      </c>
      <c r="C749" s="177" t="s">
        <v>100</v>
      </c>
      <c r="D749" s="196">
        <v>19</v>
      </c>
      <c r="E749" s="178">
        <v>0</v>
      </c>
      <c r="F749" s="178">
        <v>0</v>
      </c>
      <c r="G749" s="178">
        <f t="shared" si="512"/>
        <v>0</v>
      </c>
      <c r="H749" s="178">
        <f t="shared" si="513"/>
        <v>0</v>
      </c>
      <c r="I749" s="178">
        <f t="shared" si="514"/>
        <v>0</v>
      </c>
      <c r="J749" s="187">
        <f t="shared" si="515"/>
        <v>0</v>
      </c>
      <c r="K749" s="24"/>
    </row>
    <row r="750" spans="1:11" s="10" customFormat="1" ht="16.8" x14ac:dyDescent="0.15">
      <c r="A750" s="223" t="s">
        <v>1267</v>
      </c>
      <c r="B750" s="195" t="s">
        <v>1268</v>
      </c>
      <c r="C750" s="177" t="s">
        <v>100</v>
      </c>
      <c r="D750" s="196">
        <v>2</v>
      </c>
      <c r="E750" s="178">
        <v>0</v>
      </c>
      <c r="F750" s="178">
        <v>0</v>
      </c>
      <c r="G750" s="178">
        <f t="shared" si="512"/>
        <v>0</v>
      </c>
      <c r="H750" s="178">
        <f t="shared" si="513"/>
        <v>0</v>
      </c>
      <c r="I750" s="178">
        <f t="shared" si="514"/>
        <v>0</v>
      </c>
      <c r="J750" s="187">
        <f t="shared" si="515"/>
        <v>0</v>
      </c>
      <c r="K750" s="24"/>
    </row>
    <row r="751" spans="1:11" s="10" customFormat="1" ht="16.8" x14ac:dyDescent="0.15">
      <c r="A751" s="223" t="s">
        <v>1269</v>
      </c>
      <c r="B751" s="195" t="s">
        <v>1270</v>
      </c>
      <c r="C751" s="177" t="s">
        <v>100</v>
      </c>
      <c r="D751" s="196">
        <v>3.4</v>
      </c>
      <c r="E751" s="178">
        <v>0</v>
      </c>
      <c r="F751" s="178">
        <v>0</v>
      </c>
      <c r="G751" s="178">
        <f t="shared" si="512"/>
        <v>0</v>
      </c>
      <c r="H751" s="178">
        <f t="shared" si="513"/>
        <v>0</v>
      </c>
      <c r="I751" s="178">
        <f t="shared" si="514"/>
        <v>0</v>
      </c>
      <c r="J751" s="187">
        <f t="shared" si="515"/>
        <v>0</v>
      </c>
      <c r="K751" s="24"/>
    </row>
    <row r="752" spans="1:11" s="10" customFormat="1" ht="25.2" x14ac:dyDescent="0.15">
      <c r="A752" s="223" t="s">
        <v>1271</v>
      </c>
      <c r="B752" s="195" t="s">
        <v>1272</v>
      </c>
      <c r="C752" s="177" t="s">
        <v>98</v>
      </c>
      <c r="D752" s="196">
        <v>6</v>
      </c>
      <c r="E752" s="178">
        <v>0</v>
      </c>
      <c r="F752" s="178">
        <v>0</v>
      </c>
      <c r="G752" s="178">
        <f t="shared" si="512"/>
        <v>0</v>
      </c>
      <c r="H752" s="178">
        <f t="shared" si="513"/>
        <v>0</v>
      </c>
      <c r="I752" s="178">
        <f t="shared" si="514"/>
        <v>0</v>
      </c>
      <c r="J752" s="187">
        <f t="shared" si="515"/>
        <v>0</v>
      </c>
      <c r="K752" s="24"/>
    </row>
    <row r="753" spans="1:11" s="10" customFormat="1" ht="8.4" x14ac:dyDescent="0.15">
      <c r="A753" s="223" t="s">
        <v>1273</v>
      </c>
      <c r="B753" s="195" t="s">
        <v>1274</v>
      </c>
      <c r="C753" s="177" t="s">
        <v>98</v>
      </c>
      <c r="D753" s="196">
        <v>2</v>
      </c>
      <c r="E753" s="178">
        <v>0</v>
      </c>
      <c r="F753" s="178">
        <v>0</v>
      </c>
      <c r="G753" s="178">
        <f t="shared" si="512"/>
        <v>0</v>
      </c>
      <c r="H753" s="178">
        <f t="shared" si="513"/>
        <v>0</v>
      </c>
      <c r="I753" s="178">
        <f t="shared" si="514"/>
        <v>0</v>
      </c>
      <c r="J753" s="187">
        <f t="shared" si="515"/>
        <v>0</v>
      </c>
      <c r="K753" s="24"/>
    </row>
    <row r="754" spans="1:11" s="10" customFormat="1" ht="8.4" x14ac:dyDescent="0.15">
      <c r="A754" s="223"/>
      <c r="B754" s="197" t="s">
        <v>15</v>
      </c>
      <c r="C754" s="177"/>
      <c r="D754" s="178"/>
      <c r="E754" s="178"/>
      <c r="F754" s="178"/>
      <c r="G754" s="178"/>
      <c r="H754" s="198">
        <f>SUM(H743:H753)</f>
        <v>0</v>
      </c>
      <c r="I754" s="198">
        <f>SUM(I743:I753)</f>
        <v>0</v>
      </c>
      <c r="J754" s="199"/>
      <c r="K754" s="24"/>
    </row>
    <row r="755" spans="1:11" s="10" customFormat="1" ht="8.4" x14ac:dyDescent="0.15">
      <c r="A755" s="314"/>
      <c r="B755" s="32"/>
      <c r="C755" s="200"/>
      <c r="D755" s="201"/>
      <c r="E755" s="201"/>
      <c r="F755" s="201"/>
      <c r="G755" s="201"/>
      <c r="H755" s="201"/>
      <c r="I755" s="202">
        <f>H754+I754</f>
        <v>0</v>
      </c>
      <c r="J755" s="203"/>
      <c r="K755" s="24"/>
    </row>
    <row r="756" spans="1:11" s="10" customFormat="1" ht="8.4" x14ac:dyDescent="0.15">
      <c r="A756" s="225">
        <v>8</v>
      </c>
      <c r="B756" s="194" t="s">
        <v>1275</v>
      </c>
      <c r="C756" s="177"/>
      <c r="D756" s="178"/>
      <c r="E756" s="178"/>
      <c r="F756" s="178"/>
      <c r="G756" s="178"/>
      <c r="H756" s="178"/>
      <c r="I756" s="178"/>
      <c r="J756" s="187"/>
      <c r="K756" s="24"/>
    </row>
    <row r="757" spans="1:11" s="10" customFormat="1" ht="8.4" x14ac:dyDescent="0.15">
      <c r="A757" s="223" t="s">
        <v>56</v>
      </c>
      <c r="B757" s="195" t="s">
        <v>1276</v>
      </c>
      <c r="C757" s="177" t="s">
        <v>126</v>
      </c>
      <c r="D757" s="196">
        <f>D758</f>
        <v>235.14</v>
      </c>
      <c r="E757" s="178">
        <v>0</v>
      </c>
      <c r="F757" s="178">
        <v>0</v>
      </c>
      <c r="G757" s="178">
        <f t="shared" ref="G757:G758" si="516">E757+F757</f>
        <v>0</v>
      </c>
      <c r="H757" s="178">
        <f t="shared" ref="H757:H758" si="517">TRUNC(E757*D757,2)</f>
        <v>0</v>
      </c>
      <c r="I757" s="178">
        <f>J757-H757</f>
        <v>0</v>
      </c>
      <c r="J757" s="187">
        <f t="shared" ref="J757:J758" si="518">TRUNC(D757*G757,2)</f>
        <v>0</v>
      </c>
      <c r="K757" s="24"/>
    </row>
    <row r="758" spans="1:11" s="10" customFormat="1" ht="8.4" x14ac:dyDescent="0.15">
      <c r="A758" s="223" t="s">
        <v>57</v>
      </c>
      <c r="B758" s="195" t="s">
        <v>128</v>
      </c>
      <c r="C758" s="177" t="s">
        <v>126</v>
      </c>
      <c r="D758" s="196">
        <v>235.14</v>
      </c>
      <c r="E758" s="178">
        <v>0</v>
      </c>
      <c r="F758" s="178">
        <v>0</v>
      </c>
      <c r="G758" s="178">
        <f t="shared" si="516"/>
        <v>0</v>
      </c>
      <c r="H758" s="178">
        <f t="shared" si="517"/>
        <v>0</v>
      </c>
      <c r="I758" s="178">
        <f t="shared" ref="I758" si="519">J758-H758</f>
        <v>0</v>
      </c>
      <c r="J758" s="187">
        <f t="shared" si="518"/>
        <v>0</v>
      </c>
      <c r="K758" s="24"/>
    </row>
    <row r="759" spans="1:11" s="10" customFormat="1" ht="8.4" x14ac:dyDescent="0.15">
      <c r="A759" s="223"/>
      <c r="B759" s="197" t="s">
        <v>15</v>
      </c>
      <c r="C759" s="177"/>
      <c r="D759" s="178"/>
      <c r="E759" s="178"/>
      <c r="F759" s="178"/>
      <c r="G759" s="178"/>
      <c r="H759" s="198">
        <f>SUM(H757:H758)</f>
        <v>0</v>
      </c>
      <c r="I759" s="198">
        <f>SUM(I757:I758)</f>
        <v>0</v>
      </c>
      <c r="J759" s="199"/>
      <c r="K759" s="24"/>
    </row>
    <row r="760" spans="1:11" s="10" customFormat="1" ht="8.4" x14ac:dyDescent="0.15">
      <c r="A760" s="314"/>
      <c r="B760" s="32"/>
      <c r="C760" s="200"/>
      <c r="D760" s="201"/>
      <c r="E760" s="201"/>
      <c r="F760" s="201"/>
      <c r="G760" s="201"/>
      <c r="H760" s="201"/>
      <c r="I760" s="202">
        <f>H759+I759</f>
        <v>0</v>
      </c>
      <c r="J760" s="203"/>
      <c r="K760" s="24"/>
    </row>
    <row r="761" spans="1:11" s="10" customFormat="1" ht="9" thickBot="1" x14ac:dyDescent="0.2">
      <c r="A761" s="223"/>
      <c r="B761" s="195"/>
      <c r="C761" s="177"/>
      <c r="D761" s="178"/>
      <c r="E761" s="185"/>
      <c r="F761" s="178"/>
      <c r="G761" s="178"/>
      <c r="H761" s="178"/>
      <c r="I761" s="178"/>
      <c r="J761" s="187"/>
      <c r="K761" s="28"/>
    </row>
    <row r="762" spans="1:11" s="2" customFormat="1" ht="13.8" x14ac:dyDescent="0.25">
      <c r="A762" s="316"/>
      <c r="B762" s="9" t="s">
        <v>1280</v>
      </c>
      <c r="C762" s="64"/>
      <c r="D762" s="38"/>
      <c r="E762" s="53"/>
      <c r="F762" s="53"/>
      <c r="G762" s="54"/>
      <c r="H762" s="55"/>
      <c r="I762" s="53"/>
      <c r="J762" s="56"/>
      <c r="K762" s="29"/>
    </row>
    <row r="763" spans="1:11" s="1" customFormat="1" ht="8.4" x14ac:dyDescent="0.15">
      <c r="A763" s="317"/>
      <c r="B763" s="4"/>
      <c r="C763" s="60"/>
      <c r="D763" s="36"/>
      <c r="E763" s="39"/>
      <c r="F763" s="39"/>
      <c r="G763" s="22"/>
      <c r="H763" s="40"/>
      <c r="I763" s="39"/>
      <c r="J763" s="42"/>
      <c r="K763" s="29"/>
    </row>
    <row r="764" spans="1:11" s="1" customFormat="1" ht="8.4" x14ac:dyDescent="0.15">
      <c r="A764" s="317"/>
      <c r="B764" s="4" t="s">
        <v>37</v>
      </c>
      <c r="C764" s="60"/>
      <c r="D764" s="36"/>
      <c r="E764" s="39"/>
      <c r="F764" s="39"/>
      <c r="G764" s="22"/>
      <c r="H764" s="40">
        <f>H547+H554+H576+H626+H686+H739+H754+H759</f>
        <v>0</v>
      </c>
      <c r="I764" s="22"/>
      <c r="J764" s="42"/>
      <c r="K764" s="29"/>
    </row>
    <row r="765" spans="1:11" s="2" customFormat="1" ht="8.4" x14ac:dyDescent="0.15">
      <c r="A765" s="317"/>
      <c r="B765" s="4" t="s">
        <v>38</v>
      </c>
      <c r="C765" s="60"/>
      <c r="D765" s="36"/>
      <c r="E765" s="39"/>
      <c r="F765" s="39"/>
      <c r="G765" s="22"/>
      <c r="H765" s="39"/>
      <c r="I765" s="40">
        <f>I547+I554+I576+I626+I686+I739+I754+I759</f>
        <v>0</v>
      </c>
      <c r="J765" s="42"/>
      <c r="K765" s="29"/>
    </row>
    <row r="766" spans="1:11" s="1" customFormat="1" ht="8.4" x14ac:dyDescent="0.15">
      <c r="A766" s="317"/>
      <c r="B766" s="4"/>
      <c r="C766" s="60"/>
      <c r="D766" s="36"/>
      <c r="E766" s="39"/>
      <c r="F766" s="39"/>
      <c r="G766" s="22"/>
      <c r="H766" s="40"/>
      <c r="I766" s="39"/>
      <c r="J766" s="42"/>
      <c r="K766" s="29"/>
    </row>
    <row r="767" spans="1:11" s="1" customFormat="1" ht="8.4" x14ac:dyDescent="0.15">
      <c r="A767" s="318"/>
      <c r="B767" s="5" t="s">
        <v>23</v>
      </c>
      <c r="C767" s="61"/>
      <c r="D767" s="37"/>
      <c r="E767" s="50"/>
      <c r="F767" s="50"/>
      <c r="G767" s="51"/>
      <c r="H767" s="50"/>
      <c r="I767" s="50">
        <f>H764+I765</f>
        <v>0</v>
      </c>
      <c r="J767" s="52"/>
      <c r="K767" s="29"/>
    </row>
    <row r="768" spans="1:11" s="1" customFormat="1" ht="9" thickBot="1" x14ac:dyDescent="0.2">
      <c r="A768" s="319"/>
      <c r="B768" s="6"/>
      <c r="C768" s="62"/>
      <c r="D768" s="34"/>
      <c r="E768" s="43"/>
      <c r="F768" s="43"/>
      <c r="G768" s="44"/>
      <c r="H768" s="43"/>
      <c r="I768" s="43"/>
      <c r="J768" s="45"/>
      <c r="K768" s="29"/>
    </row>
    <row r="769" spans="1:11" s="10" customFormat="1" ht="9" thickBot="1" x14ac:dyDescent="0.2">
      <c r="A769" s="279"/>
      <c r="B769" s="281"/>
      <c r="C769" s="280"/>
      <c r="D769" s="282"/>
      <c r="E769" s="282"/>
      <c r="F769" s="282"/>
      <c r="G769" s="283"/>
      <c r="H769" s="283"/>
      <c r="I769" s="283"/>
      <c r="J769" s="284"/>
      <c r="K769" s="28"/>
    </row>
    <row r="770" spans="1:11" s="10" customFormat="1" ht="13.8" thickBot="1" x14ac:dyDescent="0.3">
      <c r="A770" s="273" t="s">
        <v>1281</v>
      </c>
      <c r="B770" s="274"/>
      <c r="C770" s="275"/>
      <c r="D770" s="276"/>
      <c r="E770" s="277"/>
      <c r="F770" s="276"/>
      <c r="G770" s="276"/>
      <c r="H770" s="276"/>
      <c r="I770" s="276"/>
      <c r="J770" s="278"/>
      <c r="K770" s="28"/>
    </row>
    <row r="771" spans="1:11" s="10" customFormat="1" ht="8.4" x14ac:dyDescent="0.15">
      <c r="A771" s="313">
        <v>1</v>
      </c>
      <c r="B771" s="188" t="s">
        <v>58</v>
      </c>
      <c r="C771" s="189"/>
      <c r="D771" s="190"/>
      <c r="E771" s="191"/>
      <c r="F771" s="192"/>
      <c r="G771" s="192"/>
      <c r="H771" s="192"/>
      <c r="I771" s="192"/>
      <c r="J771" s="193"/>
      <c r="K771" s="24"/>
    </row>
    <row r="772" spans="1:11" s="10" customFormat="1" ht="8.4" x14ac:dyDescent="0.15">
      <c r="A772" s="225" t="s">
        <v>10</v>
      </c>
      <c r="B772" s="194" t="s">
        <v>59</v>
      </c>
      <c r="C772" s="177"/>
      <c r="D772" s="178"/>
      <c r="E772" s="178"/>
      <c r="F772" s="178"/>
      <c r="G772" s="186"/>
      <c r="H772" s="186"/>
      <c r="I772" s="186"/>
      <c r="J772" s="187"/>
      <c r="K772" s="24"/>
    </row>
    <row r="773" spans="1:11" s="10" customFormat="1" ht="16.8" x14ac:dyDescent="0.15">
      <c r="A773" s="223" t="s">
        <v>42</v>
      </c>
      <c r="B773" s="195" t="s">
        <v>1282</v>
      </c>
      <c r="C773" s="177" t="s">
        <v>12</v>
      </c>
      <c r="D773" s="196">
        <f>68+68+46+46+15*8</f>
        <v>348</v>
      </c>
      <c r="E773" s="178">
        <v>0</v>
      </c>
      <c r="F773" s="178">
        <v>0</v>
      </c>
      <c r="G773" s="186">
        <f t="shared" ref="G773" si="520">E773+F773</f>
        <v>0</v>
      </c>
      <c r="H773" s="186">
        <f t="shared" ref="H773" si="521">TRUNC(E773*D773,2)</f>
        <v>0</v>
      </c>
      <c r="I773" s="186">
        <f t="shared" ref="I773" si="522">TRUNC(F773*D773,2)</f>
        <v>0</v>
      </c>
      <c r="J773" s="187">
        <f t="shared" ref="J773" si="523">H773+I773</f>
        <v>0</v>
      </c>
      <c r="K773" s="24"/>
    </row>
    <row r="774" spans="1:11" s="10" customFormat="1" ht="8.4" x14ac:dyDescent="0.15">
      <c r="A774" s="223" t="s">
        <v>43</v>
      </c>
      <c r="B774" s="195" t="s">
        <v>1283</v>
      </c>
      <c r="C774" s="177" t="s">
        <v>12</v>
      </c>
      <c r="D774" s="196">
        <f>(68+68+6*9.5)+(46+46+4*11.5)+15*8*2</f>
        <v>571</v>
      </c>
      <c r="E774" s="178">
        <v>0</v>
      </c>
      <c r="F774" s="178">
        <v>0</v>
      </c>
      <c r="G774" s="186">
        <f>E774+F774</f>
        <v>0</v>
      </c>
      <c r="H774" s="186">
        <f>TRUNC(E774*D774,2)</f>
        <v>0</v>
      </c>
      <c r="I774" s="186">
        <f>TRUNC(F774*D774,2)</f>
        <v>0</v>
      </c>
      <c r="J774" s="187">
        <f>H774+I774</f>
        <v>0</v>
      </c>
      <c r="K774" s="24"/>
    </row>
    <row r="775" spans="1:11" s="10" customFormat="1" ht="8.4" x14ac:dyDescent="0.15">
      <c r="A775" s="223" t="s">
        <v>44</v>
      </c>
      <c r="B775" s="195" t="s">
        <v>985</v>
      </c>
      <c r="C775" s="177" t="s">
        <v>11</v>
      </c>
      <c r="D775" s="196">
        <f>D780</f>
        <v>3797.5000000000005</v>
      </c>
      <c r="E775" s="178">
        <v>0</v>
      </c>
      <c r="F775" s="178">
        <v>0</v>
      </c>
      <c r="G775" s="186">
        <f>E775+F775</f>
        <v>0</v>
      </c>
      <c r="H775" s="186">
        <f>TRUNC(E775*D775,2)</f>
        <v>0</v>
      </c>
      <c r="I775" s="186">
        <f>TRUNC(F775*D775,2)</f>
        <v>0</v>
      </c>
      <c r="J775" s="187">
        <f>H775+I775</f>
        <v>0</v>
      </c>
      <c r="K775" s="24"/>
    </row>
    <row r="776" spans="1:11" s="10" customFormat="1" ht="25.2" x14ac:dyDescent="0.15">
      <c r="A776" s="223" t="s">
        <v>77</v>
      </c>
      <c r="B776" s="195" t="s">
        <v>979</v>
      </c>
      <c r="C776" s="177" t="s">
        <v>14</v>
      </c>
      <c r="D776" s="196">
        <v>75</v>
      </c>
      <c r="E776" s="178">
        <v>0</v>
      </c>
      <c r="F776" s="178">
        <v>0</v>
      </c>
      <c r="G776" s="186">
        <f>E776+F776</f>
        <v>0</v>
      </c>
      <c r="H776" s="186">
        <f>TRUNC(E776*D776,2)</f>
        <v>0</v>
      </c>
      <c r="I776" s="186">
        <f>TRUNC(F776*D776,2)</f>
        <v>0</v>
      </c>
      <c r="J776" s="187">
        <f>H776+I776</f>
        <v>0</v>
      </c>
      <c r="K776" s="24"/>
    </row>
    <row r="777" spans="1:11" s="10" customFormat="1" ht="8.4" x14ac:dyDescent="0.15">
      <c r="A777" s="223"/>
      <c r="B777" s="197" t="s">
        <v>15</v>
      </c>
      <c r="C777" s="177"/>
      <c r="D777" s="178"/>
      <c r="E777" s="178"/>
      <c r="F777" s="178"/>
      <c r="G777" s="178"/>
      <c r="H777" s="198">
        <f>SUM(H772:H776)</f>
        <v>0</v>
      </c>
      <c r="I777" s="198">
        <f>SUM(I772:I776)</f>
        <v>0</v>
      </c>
      <c r="J777" s="199"/>
      <c r="K777" s="24"/>
    </row>
    <row r="778" spans="1:11" s="10" customFormat="1" ht="8.4" x14ac:dyDescent="0.15">
      <c r="A778" s="314"/>
      <c r="B778" s="32"/>
      <c r="C778" s="200"/>
      <c r="D778" s="201"/>
      <c r="E778" s="201"/>
      <c r="F778" s="201"/>
      <c r="G778" s="201"/>
      <c r="H778" s="201"/>
      <c r="I778" s="202">
        <f>H777+I777</f>
        <v>0</v>
      </c>
      <c r="J778" s="203"/>
      <c r="K778" s="24"/>
    </row>
    <row r="779" spans="1:11" s="10" customFormat="1" ht="8.4" x14ac:dyDescent="0.15">
      <c r="A779" s="225">
        <v>2</v>
      </c>
      <c r="B779" s="194" t="s">
        <v>1284</v>
      </c>
      <c r="C779" s="204"/>
      <c r="D779" s="205"/>
      <c r="E779" s="205"/>
      <c r="F779" s="205"/>
      <c r="G779" s="206"/>
      <c r="H779" s="206"/>
      <c r="I779" s="206"/>
      <c r="J779" s="199"/>
      <c r="K779" s="24"/>
    </row>
    <row r="780" spans="1:11" s="10" customFormat="1" ht="8.4" x14ac:dyDescent="0.15">
      <c r="A780" s="223" t="s">
        <v>16</v>
      </c>
      <c r="B780" s="195" t="s">
        <v>1285</v>
      </c>
      <c r="C780" s="177" t="s">
        <v>11</v>
      </c>
      <c r="D780" s="196">
        <f>775*4.9</f>
        <v>3797.5000000000005</v>
      </c>
      <c r="E780" s="178">
        <v>0</v>
      </c>
      <c r="F780" s="178">
        <v>0</v>
      </c>
      <c r="G780" s="186">
        <f t="shared" ref="G780:G786" si="524">E780+F780</f>
        <v>0</v>
      </c>
      <c r="H780" s="186">
        <f t="shared" ref="H780:H786" si="525">TRUNC(E780*D780,2)</f>
        <v>0</v>
      </c>
      <c r="I780" s="186">
        <f t="shared" ref="I780:I786" si="526">TRUNC(F780*D780,2)</f>
        <v>0</v>
      </c>
      <c r="J780" s="187">
        <f t="shared" ref="J780:J786" si="527">H780+I780</f>
        <v>0</v>
      </c>
      <c r="K780" s="24"/>
    </row>
    <row r="781" spans="1:11" s="10" customFormat="1" ht="8.4" x14ac:dyDescent="0.15">
      <c r="A781" s="223" t="s">
        <v>61</v>
      </c>
      <c r="B781" s="207" t="s">
        <v>1286</v>
      </c>
      <c r="C781" s="179" t="s">
        <v>12</v>
      </c>
      <c r="D781" s="196">
        <v>25</v>
      </c>
      <c r="E781" s="178">
        <v>0</v>
      </c>
      <c r="F781" s="178">
        <v>0</v>
      </c>
      <c r="G781" s="208">
        <f t="shared" si="524"/>
        <v>0</v>
      </c>
      <c r="H781" s="208">
        <f t="shared" si="525"/>
        <v>0</v>
      </c>
      <c r="I781" s="208">
        <f t="shared" si="526"/>
        <v>0</v>
      </c>
      <c r="J781" s="209">
        <f t="shared" si="527"/>
        <v>0</v>
      </c>
      <c r="K781" s="24"/>
    </row>
    <row r="782" spans="1:11" s="10" customFormat="1" ht="8.4" x14ac:dyDescent="0.15">
      <c r="A782" s="223" t="s">
        <v>1287</v>
      </c>
      <c r="B782" s="207" t="s">
        <v>1288</v>
      </c>
      <c r="C782" s="179" t="s">
        <v>12</v>
      </c>
      <c r="D782" s="196">
        <v>100</v>
      </c>
      <c r="E782" s="178">
        <v>0</v>
      </c>
      <c r="F782" s="178">
        <v>0</v>
      </c>
      <c r="G782" s="208">
        <f t="shared" si="524"/>
        <v>0</v>
      </c>
      <c r="H782" s="208">
        <f t="shared" si="525"/>
        <v>0</v>
      </c>
      <c r="I782" s="208">
        <f t="shared" si="526"/>
        <v>0</v>
      </c>
      <c r="J782" s="209">
        <f t="shared" si="527"/>
        <v>0</v>
      </c>
      <c r="K782" s="24"/>
    </row>
    <row r="783" spans="1:11" s="10" customFormat="1" ht="8.4" x14ac:dyDescent="0.15">
      <c r="A783" s="223" t="s">
        <v>1289</v>
      </c>
      <c r="B783" s="195" t="s">
        <v>1290</v>
      </c>
      <c r="C783" s="179" t="s">
        <v>12</v>
      </c>
      <c r="D783" s="196">
        <f>15*8</f>
        <v>120</v>
      </c>
      <c r="E783" s="178">
        <v>0</v>
      </c>
      <c r="F783" s="178">
        <v>0</v>
      </c>
      <c r="G783" s="186">
        <f>E783+F783</f>
        <v>0</v>
      </c>
      <c r="H783" s="186">
        <f>TRUNC(E783*D783,2)</f>
        <v>0</v>
      </c>
      <c r="I783" s="186">
        <f>TRUNC(F783*D783,2)</f>
        <v>0</v>
      </c>
      <c r="J783" s="187">
        <f>H783+I783</f>
        <v>0</v>
      </c>
      <c r="K783" s="24"/>
    </row>
    <row r="784" spans="1:11" s="10" customFormat="1" ht="8.4" x14ac:dyDescent="0.15">
      <c r="A784" s="223" t="s">
        <v>1291</v>
      </c>
      <c r="B784" s="195" t="s">
        <v>1292</v>
      </c>
      <c r="C784" s="179" t="s">
        <v>12</v>
      </c>
      <c r="D784" s="196">
        <f>68+68+46+46+15*8</f>
        <v>348</v>
      </c>
      <c r="E784" s="178">
        <v>0</v>
      </c>
      <c r="F784" s="178">
        <v>0</v>
      </c>
      <c r="G784" s="186">
        <f>E784+F784</f>
        <v>0</v>
      </c>
      <c r="H784" s="186">
        <f>TRUNC(E784*D784,2)</f>
        <v>0</v>
      </c>
      <c r="I784" s="186">
        <f>TRUNC(F784*D784,2)</f>
        <v>0</v>
      </c>
      <c r="J784" s="187">
        <f>H784+I784</f>
        <v>0</v>
      </c>
      <c r="K784" s="24"/>
    </row>
    <row r="785" spans="1:11" s="10" customFormat="1" ht="8.4" x14ac:dyDescent="0.15">
      <c r="A785" s="223" t="s">
        <v>1293</v>
      </c>
      <c r="B785" s="207" t="s">
        <v>1294</v>
      </c>
      <c r="C785" s="179" t="s">
        <v>12</v>
      </c>
      <c r="D785" s="196">
        <f>105*4+12*6+5*5+20</f>
        <v>537</v>
      </c>
      <c r="E785" s="178">
        <v>0</v>
      </c>
      <c r="F785" s="178">
        <v>0</v>
      </c>
      <c r="G785" s="208">
        <f t="shared" si="524"/>
        <v>0</v>
      </c>
      <c r="H785" s="208">
        <f t="shared" si="525"/>
        <v>0</v>
      </c>
      <c r="I785" s="208">
        <f t="shared" si="526"/>
        <v>0</v>
      </c>
      <c r="J785" s="209">
        <f t="shared" si="527"/>
        <v>0</v>
      </c>
      <c r="K785" s="24"/>
    </row>
    <row r="786" spans="1:11" s="10" customFormat="1" ht="8.4" x14ac:dyDescent="0.15">
      <c r="A786" s="223" t="s">
        <v>1295</v>
      </c>
      <c r="B786" s="207" t="s">
        <v>1296</v>
      </c>
      <c r="C786" s="179" t="s">
        <v>12</v>
      </c>
      <c r="D786" s="196">
        <f>68+68+46+46+20</f>
        <v>248</v>
      </c>
      <c r="E786" s="178">
        <v>0</v>
      </c>
      <c r="F786" s="178">
        <v>0</v>
      </c>
      <c r="G786" s="208">
        <f t="shared" si="524"/>
        <v>0</v>
      </c>
      <c r="H786" s="208">
        <f t="shared" si="525"/>
        <v>0</v>
      </c>
      <c r="I786" s="208">
        <f t="shared" si="526"/>
        <v>0</v>
      </c>
      <c r="J786" s="209">
        <f t="shared" si="527"/>
        <v>0</v>
      </c>
      <c r="K786" s="24"/>
    </row>
    <row r="787" spans="1:11" s="10" customFormat="1" ht="8.4" x14ac:dyDescent="0.15">
      <c r="A787" s="223" t="s">
        <v>1297</v>
      </c>
      <c r="B787" s="195" t="s">
        <v>1298</v>
      </c>
      <c r="C787" s="177" t="s">
        <v>14</v>
      </c>
      <c r="D787" s="285">
        <f>(1*1*6*D780)</f>
        <v>22785.000000000004</v>
      </c>
      <c r="E787" s="178">
        <v>0</v>
      </c>
      <c r="F787" s="178">
        <v>0</v>
      </c>
      <c r="G787" s="186">
        <f>E787+F787</f>
        <v>0</v>
      </c>
      <c r="H787" s="186">
        <f>TRUNC(E787*D787,2)</f>
        <v>0</v>
      </c>
      <c r="I787" s="186">
        <f>TRUNC(F787*D787,2)</f>
        <v>0</v>
      </c>
      <c r="J787" s="187">
        <f>H787+I787</f>
        <v>0</v>
      </c>
      <c r="K787" s="24"/>
    </row>
    <row r="788" spans="1:11" s="10" customFormat="1" ht="8.4" x14ac:dyDescent="0.15">
      <c r="A788" s="223" t="s">
        <v>1299</v>
      </c>
      <c r="B788" s="195" t="s">
        <v>1300</v>
      </c>
      <c r="C788" s="179" t="s">
        <v>12</v>
      </c>
      <c r="D788" s="196">
        <f>TRUNC(D780/3,0)</f>
        <v>1265</v>
      </c>
      <c r="E788" s="178">
        <v>0</v>
      </c>
      <c r="F788" s="178">
        <v>0</v>
      </c>
      <c r="G788" s="186">
        <f>E788+F788</f>
        <v>0</v>
      </c>
      <c r="H788" s="186">
        <f>TRUNC(E788*D788,2)</f>
        <v>0</v>
      </c>
      <c r="I788" s="186">
        <f>TRUNC(F788*D788,2)</f>
        <v>0</v>
      </c>
      <c r="J788" s="187">
        <f>H788+I788</f>
        <v>0</v>
      </c>
      <c r="K788" s="24"/>
    </row>
    <row r="789" spans="1:11" s="10" customFormat="1" ht="8.4" x14ac:dyDescent="0.15">
      <c r="A789" s="223" t="s">
        <v>1299</v>
      </c>
      <c r="B789" s="195" t="s">
        <v>1301</v>
      </c>
      <c r="C789" s="179" t="s">
        <v>12</v>
      </c>
      <c r="D789" s="196">
        <f>68+68+46+46+15*8+(44*4.5)</f>
        <v>546</v>
      </c>
      <c r="E789" s="178">
        <v>0</v>
      </c>
      <c r="F789" s="178">
        <v>0</v>
      </c>
      <c r="G789" s="186">
        <f>E789+F789</f>
        <v>0</v>
      </c>
      <c r="H789" s="186">
        <f>TRUNC(E789*D789,2)</f>
        <v>0</v>
      </c>
      <c r="I789" s="186">
        <f>TRUNC(F789*D789,2)</f>
        <v>0</v>
      </c>
      <c r="J789" s="187">
        <f>H789+I789</f>
        <v>0</v>
      </c>
      <c r="K789" s="23"/>
    </row>
    <row r="790" spans="1:11" s="10" customFormat="1" ht="8.4" x14ac:dyDescent="0.15">
      <c r="A790" s="224"/>
      <c r="B790" s="210" t="s">
        <v>15</v>
      </c>
      <c r="C790" s="179"/>
      <c r="D790" s="180"/>
      <c r="E790" s="178"/>
      <c r="F790" s="178"/>
      <c r="G790" s="186"/>
      <c r="H790" s="198">
        <f>SUM(H780:H789)</f>
        <v>0</v>
      </c>
      <c r="I790" s="198">
        <f>SUM(I780:I789)</f>
        <v>0</v>
      </c>
      <c r="J790" s="199"/>
      <c r="K790" s="23"/>
    </row>
    <row r="791" spans="1:11" s="10" customFormat="1" ht="8.4" x14ac:dyDescent="0.15">
      <c r="A791" s="314"/>
      <c r="B791" s="32"/>
      <c r="C791" s="200"/>
      <c r="D791" s="201"/>
      <c r="E791" s="201"/>
      <c r="F791" s="201"/>
      <c r="G791" s="201"/>
      <c r="H791" s="201"/>
      <c r="I791" s="202">
        <f>H790+I790</f>
        <v>0</v>
      </c>
      <c r="J791" s="203"/>
      <c r="K791" s="24"/>
    </row>
    <row r="792" spans="1:11" s="10" customFormat="1" ht="8.4" x14ac:dyDescent="0.15">
      <c r="A792" s="222">
        <v>3</v>
      </c>
      <c r="B792" s="214" t="s">
        <v>40</v>
      </c>
      <c r="C792" s="204" t="s">
        <v>18</v>
      </c>
      <c r="D792" s="215"/>
      <c r="E792" s="211"/>
      <c r="F792" s="211"/>
      <c r="G792" s="186"/>
      <c r="H792" s="186"/>
      <c r="I792" s="186"/>
      <c r="J792" s="209"/>
      <c r="K792" s="24"/>
    </row>
    <row r="793" spans="1:11" s="10" customFormat="1" ht="8.4" x14ac:dyDescent="0.15">
      <c r="A793" s="222" t="s">
        <v>19</v>
      </c>
      <c r="B793" s="214" t="s">
        <v>41</v>
      </c>
      <c r="C793" s="177" t="s">
        <v>18</v>
      </c>
      <c r="D793" s="196"/>
      <c r="E793" s="211"/>
      <c r="F793" s="211"/>
      <c r="G793" s="186"/>
      <c r="H793" s="186"/>
      <c r="I793" s="186"/>
      <c r="J793" s="209"/>
      <c r="K793" s="24"/>
    </row>
    <row r="794" spans="1:11" s="10" customFormat="1" ht="8.4" x14ac:dyDescent="0.15">
      <c r="A794" s="223" t="s">
        <v>20</v>
      </c>
      <c r="B794" s="212" t="s">
        <v>128</v>
      </c>
      <c r="C794" s="177" t="s">
        <v>39</v>
      </c>
      <c r="D794" s="196">
        <f>D780</f>
        <v>3797.5000000000005</v>
      </c>
      <c r="E794" s="178">
        <v>0</v>
      </c>
      <c r="F794" s="178">
        <v>0</v>
      </c>
      <c r="G794" s="186">
        <f>E794+F794</f>
        <v>0</v>
      </c>
      <c r="H794" s="186">
        <f>TRUNC(E794*D794,2)</f>
        <v>0</v>
      </c>
      <c r="I794" s="186">
        <f>TRUNC(F794*D794,2)</f>
        <v>0</v>
      </c>
      <c r="J794" s="187">
        <f>H794+I794</f>
        <v>0</v>
      </c>
      <c r="K794" s="24"/>
    </row>
    <row r="795" spans="1:11" s="10" customFormat="1" ht="8.4" x14ac:dyDescent="0.15">
      <c r="A795" s="224"/>
      <c r="B795" s="213" t="s">
        <v>15</v>
      </c>
      <c r="C795" s="179"/>
      <c r="D795" s="180"/>
      <c r="E795" s="186"/>
      <c r="F795" s="186"/>
      <c r="G795" s="186"/>
      <c r="H795" s="198">
        <f>SUM(H794:H794)</f>
        <v>0</v>
      </c>
      <c r="I795" s="198">
        <f>SUM(I794:I794)</f>
        <v>0</v>
      </c>
      <c r="J795" s="199"/>
      <c r="K795" s="28"/>
    </row>
    <row r="796" spans="1:11" s="10" customFormat="1" ht="8.4" x14ac:dyDescent="0.15">
      <c r="A796" s="314"/>
      <c r="B796" s="32"/>
      <c r="C796" s="200"/>
      <c r="D796" s="216"/>
      <c r="E796" s="201"/>
      <c r="F796" s="201"/>
      <c r="G796" s="201"/>
      <c r="H796" s="201"/>
      <c r="I796" s="217">
        <f>H795+I795</f>
        <v>0</v>
      </c>
      <c r="J796" s="203"/>
      <c r="K796" s="28"/>
    </row>
    <row r="797" spans="1:11" s="10" customFormat="1" ht="9" thickBot="1" x14ac:dyDescent="0.2">
      <c r="A797" s="223"/>
      <c r="B797" s="195"/>
      <c r="C797" s="177"/>
      <c r="D797" s="178"/>
      <c r="E797" s="185"/>
      <c r="F797" s="178"/>
      <c r="G797" s="186"/>
      <c r="H797" s="186"/>
      <c r="I797" s="186"/>
      <c r="J797" s="187"/>
      <c r="K797" s="28"/>
    </row>
    <row r="798" spans="1:11" s="2" customFormat="1" ht="13.8" x14ac:dyDescent="0.25">
      <c r="A798" s="316"/>
      <c r="B798" s="9" t="s">
        <v>1302</v>
      </c>
      <c r="C798" s="64"/>
      <c r="D798" s="38"/>
      <c r="E798" s="53"/>
      <c r="F798" s="53"/>
      <c r="G798" s="54"/>
      <c r="H798" s="55"/>
      <c r="I798" s="53"/>
      <c r="J798" s="56"/>
      <c r="K798" s="29"/>
    </row>
    <row r="799" spans="1:11" s="2" customFormat="1" ht="8.4" x14ac:dyDescent="0.15">
      <c r="A799" s="224"/>
      <c r="B799" s="218"/>
      <c r="C799" s="179"/>
      <c r="D799" s="180"/>
      <c r="E799" s="180"/>
      <c r="F799" s="180"/>
      <c r="G799" s="180"/>
      <c r="H799" s="217"/>
      <c r="I799" s="180"/>
      <c r="J799" s="209"/>
      <c r="K799" s="29"/>
    </row>
    <row r="800" spans="1:11" s="1" customFormat="1" ht="8.4" x14ac:dyDescent="0.15">
      <c r="A800" s="224"/>
      <c r="B800" s="218" t="s">
        <v>21</v>
      </c>
      <c r="C800" s="179"/>
      <c r="D800" s="180"/>
      <c r="E800" s="180"/>
      <c r="F800" s="180"/>
      <c r="G800" s="180"/>
      <c r="H800" s="217">
        <f>H777+H790+H795</f>
        <v>0</v>
      </c>
      <c r="I800" s="217"/>
      <c r="J800" s="209"/>
      <c r="K800" s="29"/>
    </row>
    <row r="801" spans="1:11" s="2" customFormat="1" ht="8.4" x14ac:dyDescent="0.15">
      <c r="A801" s="224"/>
      <c r="B801" s="218" t="s">
        <v>22</v>
      </c>
      <c r="C801" s="179"/>
      <c r="D801" s="180"/>
      <c r="E801" s="180"/>
      <c r="F801" s="180"/>
      <c r="G801" s="180"/>
      <c r="H801" s="180"/>
      <c r="I801" s="217">
        <f>I777+I790+I795</f>
        <v>0</v>
      </c>
      <c r="J801" s="209"/>
      <c r="K801" s="29"/>
    </row>
    <row r="802" spans="1:11" s="1" customFormat="1" ht="8.4" x14ac:dyDescent="0.15">
      <c r="A802" s="224"/>
      <c r="B802" s="218"/>
      <c r="C802" s="179"/>
      <c r="D802" s="180"/>
      <c r="E802" s="180"/>
      <c r="F802" s="180"/>
      <c r="G802" s="180"/>
      <c r="H802" s="217"/>
      <c r="I802" s="180"/>
      <c r="J802" s="209"/>
      <c r="K802" s="29"/>
    </row>
    <row r="803" spans="1:11" s="1" customFormat="1" ht="8.4" x14ac:dyDescent="0.15">
      <c r="A803" s="321"/>
      <c r="B803" s="219" t="s">
        <v>23</v>
      </c>
      <c r="C803" s="220"/>
      <c r="D803" s="198"/>
      <c r="E803" s="198"/>
      <c r="F803" s="198"/>
      <c r="G803" s="198"/>
      <c r="H803" s="198"/>
      <c r="I803" s="198">
        <f>H800+I801</f>
        <v>0</v>
      </c>
      <c r="J803" s="221"/>
      <c r="K803" s="29"/>
    </row>
    <row r="804" spans="1:11" s="1" customFormat="1" ht="9" thickBot="1" x14ac:dyDescent="0.2">
      <c r="A804" s="319"/>
      <c r="B804" s="6"/>
      <c r="C804" s="62"/>
      <c r="D804" s="34"/>
      <c r="E804" s="43"/>
      <c r="F804" s="43"/>
      <c r="G804" s="44"/>
      <c r="H804" s="43"/>
      <c r="I804" s="43"/>
      <c r="J804" s="45"/>
      <c r="K804" s="29"/>
    </row>
    <row r="805" spans="1:11" s="1" customFormat="1" ht="9" thickBot="1" x14ac:dyDescent="0.2">
      <c r="A805" s="322"/>
      <c r="B805" s="3"/>
      <c r="C805" s="65"/>
      <c r="D805" s="181"/>
      <c r="E805" s="182"/>
      <c r="F805" s="182"/>
      <c r="G805" s="183"/>
      <c r="H805" s="182"/>
      <c r="I805" s="182"/>
      <c r="J805" s="184"/>
      <c r="K805" s="29"/>
    </row>
    <row r="806" spans="1:11" s="2" customFormat="1" ht="13.8" x14ac:dyDescent="0.25">
      <c r="A806" s="323"/>
      <c r="B806" s="286" t="s">
        <v>1308</v>
      </c>
      <c r="C806" s="287"/>
      <c r="D806" s="288"/>
      <c r="E806" s="289"/>
      <c r="F806" s="289"/>
      <c r="G806" s="290"/>
      <c r="H806" s="291"/>
      <c r="I806" s="289"/>
      <c r="J806" s="292"/>
      <c r="K806" s="29"/>
    </row>
    <row r="807" spans="1:11" s="1" customFormat="1" ht="8.4" x14ac:dyDescent="0.15">
      <c r="A807" s="317"/>
      <c r="B807" s="4"/>
      <c r="C807" s="60"/>
      <c r="D807" s="36"/>
      <c r="E807" s="39"/>
      <c r="F807" s="39"/>
      <c r="G807" s="22"/>
      <c r="H807" s="40"/>
      <c r="I807" s="39"/>
      <c r="J807" s="42"/>
      <c r="K807" s="29"/>
    </row>
    <row r="808" spans="1:11" s="1" customFormat="1" ht="8.4" x14ac:dyDescent="0.15">
      <c r="A808" s="317"/>
      <c r="B808" s="218" t="s">
        <v>21</v>
      </c>
      <c r="C808" s="60"/>
      <c r="D808" s="36"/>
      <c r="E808" s="39"/>
      <c r="F808" s="39"/>
      <c r="G808" s="22"/>
      <c r="H808" s="40">
        <f>H535+H764+H800</f>
        <v>0</v>
      </c>
      <c r="I808" s="40"/>
      <c r="J808" s="42"/>
      <c r="K808" s="29"/>
    </row>
    <row r="809" spans="1:11" s="2" customFormat="1" ht="8.4" x14ac:dyDescent="0.15">
      <c r="A809" s="317"/>
      <c r="B809" s="218" t="s">
        <v>22</v>
      </c>
      <c r="C809" s="60"/>
      <c r="D809" s="36"/>
      <c r="E809" s="39"/>
      <c r="F809" s="39"/>
      <c r="G809" s="22"/>
      <c r="H809" s="39"/>
      <c r="I809" s="40">
        <f>I536+I765+I801</f>
        <v>0</v>
      </c>
      <c r="J809" s="42"/>
      <c r="K809" s="29"/>
    </row>
    <row r="810" spans="1:11" s="1" customFormat="1" ht="8.4" x14ac:dyDescent="0.15">
      <c r="A810" s="317"/>
      <c r="B810" s="4"/>
      <c r="C810" s="60"/>
      <c r="D810" s="36"/>
      <c r="E810" s="39"/>
      <c r="F810" s="39"/>
      <c r="G810" s="22"/>
      <c r="H810" s="40"/>
      <c r="I810" s="39"/>
      <c r="J810" s="42"/>
      <c r="K810" s="29"/>
    </row>
    <row r="811" spans="1:11" s="1" customFormat="1" ht="8.4" x14ac:dyDescent="0.15">
      <c r="A811" s="318"/>
      <c r="B811" s="5" t="s">
        <v>23</v>
      </c>
      <c r="C811" s="61"/>
      <c r="D811" s="37"/>
      <c r="E811" s="50"/>
      <c r="F811" s="50"/>
      <c r="G811" s="51"/>
      <c r="H811" s="50"/>
      <c r="I811" s="50">
        <f>H808+I809</f>
        <v>0</v>
      </c>
      <c r="J811" s="52"/>
      <c r="K811" s="29"/>
    </row>
    <row r="812" spans="1:11" s="1" customFormat="1" ht="9" thickBot="1" x14ac:dyDescent="0.2">
      <c r="A812" s="319"/>
      <c r="B812" s="6"/>
      <c r="C812" s="62"/>
      <c r="D812" s="34"/>
      <c r="E812" s="43"/>
      <c r="F812" s="43"/>
      <c r="G812" s="44"/>
      <c r="H812" s="43"/>
      <c r="I812" s="43"/>
      <c r="J812" s="45"/>
      <c r="K812" s="29"/>
    </row>
    <row r="813" spans="1:11" s="1" customFormat="1" ht="9" thickBot="1" x14ac:dyDescent="0.2">
      <c r="A813" s="322"/>
      <c r="B813" s="3"/>
      <c r="C813" s="62"/>
      <c r="D813" s="34"/>
      <c r="E813" s="43"/>
      <c r="F813" s="43"/>
      <c r="G813" s="44"/>
      <c r="H813" s="43"/>
      <c r="I813" s="43"/>
      <c r="J813" s="45"/>
      <c r="K813" s="11"/>
    </row>
    <row r="814" spans="1:11" s="1" customFormat="1" ht="8.4" x14ac:dyDescent="0.15">
      <c r="A814" s="324"/>
      <c r="B814" s="7"/>
      <c r="C814" s="63"/>
      <c r="D814" s="35"/>
      <c r="E814" s="46"/>
      <c r="F814" s="46"/>
      <c r="G814" s="47"/>
      <c r="H814" s="48"/>
      <c r="I814" s="46"/>
      <c r="J814" s="49"/>
      <c r="K814" s="29"/>
    </row>
    <row r="815" spans="1:11" s="1" customFormat="1" ht="8.4" x14ac:dyDescent="0.15">
      <c r="A815" s="317"/>
      <c r="B815" s="4" t="s">
        <v>24</v>
      </c>
      <c r="C815" s="60"/>
      <c r="D815" s="36"/>
      <c r="E815" s="39"/>
      <c r="F815" s="39"/>
      <c r="G815" s="22"/>
      <c r="H815" s="40"/>
      <c r="I815" s="39"/>
      <c r="J815" s="42"/>
      <c r="K815" s="29"/>
    </row>
    <row r="816" spans="1:11" s="1" customFormat="1" ht="8.4" x14ac:dyDescent="0.15">
      <c r="A816" s="317"/>
      <c r="B816" s="4" t="s">
        <v>25</v>
      </c>
      <c r="C816" s="60"/>
      <c r="D816" s="36"/>
      <c r="E816" s="39"/>
      <c r="F816" s="39"/>
      <c r="G816" s="22"/>
      <c r="H816" s="40"/>
      <c r="I816" s="39"/>
      <c r="J816" s="42"/>
      <c r="K816" s="29"/>
    </row>
    <row r="817" spans="1:11" s="1" customFormat="1" ht="8.4" x14ac:dyDescent="0.15">
      <c r="A817" s="317"/>
      <c r="B817" s="12" t="s">
        <v>26</v>
      </c>
      <c r="C817" s="13"/>
      <c r="D817" s="298">
        <v>0</v>
      </c>
      <c r="E817" s="15"/>
      <c r="F817" s="15"/>
      <c r="G817" s="14"/>
      <c r="H817" s="15"/>
      <c r="I817" s="15"/>
      <c r="J817" s="42"/>
      <c r="K817" s="23"/>
    </row>
    <row r="818" spans="1:11" s="1" customFormat="1" ht="8.4" x14ac:dyDescent="0.15">
      <c r="A818" s="317"/>
      <c r="B818" s="12" t="s">
        <v>27</v>
      </c>
      <c r="C818" s="13"/>
      <c r="D818" s="298">
        <v>0</v>
      </c>
      <c r="E818" s="71" t="s">
        <v>51</v>
      </c>
      <c r="F818" s="15"/>
      <c r="G818" s="14"/>
      <c r="H818" s="15"/>
      <c r="I818" s="15"/>
      <c r="J818" s="42"/>
      <c r="K818" s="23"/>
    </row>
    <row r="819" spans="1:11" s="1" customFormat="1" ht="8.4" x14ac:dyDescent="0.15">
      <c r="A819" s="317"/>
      <c r="B819" s="12" t="s">
        <v>101</v>
      </c>
      <c r="C819" s="13"/>
      <c r="D819" s="298">
        <v>0</v>
      </c>
      <c r="E819" s="71" t="s">
        <v>52</v>
      </c>
      <c r="F819" s="15"/>
      <c r="G819" s="14"/>
      <c r="H819" s="15"/>
      <c r="I819" s="15"/>
      <c r="J819" s="42"/>
      <c r="K819" s="23"/>
    </row>
    <row r="820" spans="1:11" s="1" customFormat="1" ht="8.4" x14ac:dyDescent="0.15">
      <c r="A820" s="317"/>
      <c r="B820" s="12" t="s">
        <v>28</v>
      </c>
      <c r="C820" s="13"/>
      <c r="D820" s="298">
        <v>0</v>
      </c>
      <c r="E820" s="245"/>
      <c r="F820" s="246"/>
      <c r="G820" s="246"/>
      <c r="H820" s="246"/>
      <c r="I820" s="247"/>
      <c r="J820" s="42"/>
      <c r="K820" s="23"/>
    </row>
    <row r="821" spans="1:11" s="1" customFormat="1" ht="8.4" x14ac:dyDescent="0.15">
      <c r="A821" s="317"/>
      <c r="B821" s="12" t="s">
        <v>29</v>
      </c>
      <c r="C821" s="13"/>
      <c r="D821" s="298">
        <v>0</v>
      </c>
      <c r="E821" s="248"/>
      <c r="F821" s="249"/>
      <c r="G821" s="249"/>
      <c r="H821" s="249"/>
      <c r="I821" s="250"/>
      <c r="J821" s="42"/>
      <c r="K821" s="23"/>
    </row>
    <row r="822" spans="1:11" s="1" customFormat="1" ht="8.4" x14ac:dyDescent="0.15">
      <c r="A822" s="317"/>
      <c r="B822" s="12" t="s">
        <v>30</v>
      </c>
      <c r="C822" s="13"/>
      <c r="D822" s="14">
        <f>SUM(D823:D826)</f>
        <v>0</v>
      </c>
      <c r="E822" s="15"/>
      <c r="F822" s="15"/>
      <c r="G822" s="14"/>
      <c r="H822" s="15"/>
      <c r="I822" s="15"/>
      <c r="J822" s="42"/>
      <c r="K822" s="23"/>
    </row>
    <row r="823" spans="1:11" s="1" customFormat="1" ht="8.4" x14ac:dyDescent="0.15">
      <c r="A823" s="317"/>
      <c r="B823" s="16" t="s">
        <v>31</v>
      </c>
      <c r="C823" s="13"/>
      <c r="D823" s="299">
        <v>0</v>
      </c>
      <c r="E823" s="15"/>
      <c r="F823" s="15"/>
      <c r="G823" s="14"/>
      <c r="H823" s="15"/>
      <c r="I823" s="15"/>
      <c r="J823" s="42"/>
      <c r="K823" s="23"/>
    </row>
    <row r="824" spans="1:11" s="1" customFormat="1" ht="8.4" x14ac:dyDescent="0.15">
      <c r="A824" s="317"/>
      <c r="B824" s="16" t="s">
        <v>32</v>
      </c>
      <c r="C824" s="13"/>
      <c r="D824" s="299">
        <v>0</v>
      </c>
      <c r="E824" s="15"/>
      <c r="F824" s="15"/>
      <c r="G824" s="14"/>
      <c r="H824" s="15"/>
      <c r="I824" s="15"/>
      <c r="J824" s="42"/>
      <c r="K824" s="23"/>
    </row>
    <row r="825" spans="1:11" s="1" customFormat="1" ht="8.4" x14ac:dyDescent="0.15">
      <c r="A825" s="317"/>
      <c r="B825" s="16" t="s">
        <v>102</v>
      </c>
      <c r="C825" s="13"/>
      <c r="D825" s="299">
        <v>0</v>
      </c>
      <c r="E825" s="15"/>
      <c r="F825" s="15"/>
      <c r="G825" s="14"/>
      <c r="H825" s="15"/>
      <c r="I825" s="15"/>
      <c r="J825" s="42"/>
      <c r="K825" s="23"/>
    </row>
    <row r="826" spans="1:11" s="1" customFormat="1" ht="8.4" x14ac:dyDescent="0.15">
      <c r="A826" s="317"/>
      <c r="B826" s="8" t="s">
        <v>45</v>
      </c>
      <c r="C826" s="13"/>
      <c r="D826" s="299">
        <v>0</v>
      </c>
      <c r="E826" s="15"/>
      <c r="F826" s="15"/>
      <c r="G826" s="14"/>
      <c r="H826" s="15"/>
      <c r="I826" s="15"/>
      <c r="J826" s="42"/>
      <c r="K826" s="23"/>
    </row>
    <row r="827" spans="1:11" s="1" customFormat="1" ht="8.4" x14ac:dyDescent="0.15">
      <c r="A827" s="317"/>
      <c r="B827" s="17"/>
      <c r="C827" s="13"/>
      <c r="D827" s="13"/>
      <c r="E827" s="15"/>
      <c r="F827" s="15"/>
      <c r="G827" s="14"/>
      <c r="H827" s="15"/>
      <c r="I827" s="15"/>
      <c r="J827" s="42"/>
      <c r="K827" s="23"/>
    </row>
    <row r="828" spans="1:11" s="2" customFormat="1" ht="8.4" x14ac:dyDescent="0.15">
      <c r="A828" s="317"/>
      <c r="B828" s="18" t="s">
        <v>33</v>
      </c>
      <c r="C828" s="19"/>
      <c r="D828" s="20">
        <f>TRUNC(((((1+(D820+D817+D818)/100)*((1+D819/100))*((1+D821/100)))/((1-D822/100)))-1)*100,8)</f>
        <v>0</v>
      </c>
      <c r="E828" s="21"/>
      <c r="F828" s="21"/>
      <c r="G828" s="22"/>
      <c r="H828" s="40"/>
      <c r="I828" s="39"/>
      <c r="J828" s="42"/>
      <c r="K828" s="29"/>
    </row>
    <row r="829" spans="1:11" s="1" customFormat="1" ht="8.4" x14ac:dyDescent="0.15">
      <c r="A829" s="317"/>
      <c r="B829" s="4"/>
      <c r="C829" s="60"/>
      <c r="D829" s="36"/>
      <c r="E829" s="39"/>
      <c r="F829" s="39"/>
      <c r="G829" s="22"/>
      <c r="H829" s="40"/>
      <c r="I829" s="39"/>
      <c r="J829" s="42"/>
      <c r="K829" s="29"/>
    </row>
    <row r="830" spans="1:11" s="1" customFormat="1" ht="8.4" x14ac:dyDescent="0.15">
      <c r="A830" s="317"/>
      <c r="B830" s="4" t="s">
        <v>34</v>
      </c>
      <c r="C830" s="60"/>
      <c r="D830" s="36"/>
      <c r="E830" s="39"/>
      <c r="F830" s="39"/>
      <c r="G830" s="22"/>
      <c r="H830" s="40">
        <f>TRUNC(H808*D828/100,2)</f>
        <v>0</v>
      </c>
      <c r="I830" s="39"/>
      <c r="J830" s="42"/>
      <c r="K830" s="29"/>
    </row>
    <row r="831" spans="1:11" s="2" customFormat="1" ht="8.4" x14ac:dyDescent="0.15">
      <c r="A831" s="317"/>
      <c r="B831" s="4" t="s">
        <v>35</v>
      </c>
      <c r="C831" s="60"/>
      <c r="D831" s="36"/>
      <c r="E831" s="39"/>
      <c r="F831" s="39"/>
      <c r="G831" s="22"/>
      <c r="H831" s="39"/>
      <c r="I831" s="40">
        <f>TRUNC(I809*D828/100,2)</f>
        <v>0</v>
      </c>
      <c r="J831" s="42"/>
      <c r="K831" s="29"/>
    </row>
    <row r="832" spans="1:11" s="1" customFormat="1" ht="8.4" x14ac:dyDescent="0.15">
      <c r="A832" s="317"/>
      <c r="B832" s="4"/>
      <c r="C832" s="60"/>
      <c r="D832" s="36"/>
      <c r="E832" s="39"/>
      <c r="F832" s="39"/>
      <c r="G832" s="22"/>
      <c r="H832" s="40"/>
      <c r="I832" s="39"/>
      <c r="J832" s="42"/>
      <c r="K832" s="29"/>
    </row>
    <row r="833" spans="1:11" s="1" customFormat="1" ht="8.4" x14ac:dyDescent="0.15">
      <c r="A833" s="318"/>
      <c r="B833" s="5" t="s">
        <v>36</v>
      </c>
      <c r="C833" s="61"/>
      <c r="D833" s="37"/>
      <c r="E833" s="50"/>
      <c r="F833" s="50"/>
      <c r="G833" s="51"/>
      <c r="H833" s="50"/>
      <c r="I833" s="50">
        <f>H830+I831</f>
        <v>0</v>
      </c>
      <c r="J833" s="52"/>
      <c r="K833" s="29"/>
    </row>
    <row r="834" spans="1:11" s="1" customFormat="1" ht="9" thickBot="1" x14ac:dyDescent="0.2">
      <c r="A834" s="319"/>
      <c r="B834" s="6"/>
      <c r="C834" s="62"/>
      <c r="D834" s="34"/>
      <c r="E834" s="43"/>
      <c r="F834" s="43"/>
      <c r="G834" s="44"/>
      <c r="H834" s="43"/>
      <c r="I834" s="43"/>
      <c r="J834" s="45"/>
      <c r="K834" s="29"/>
    </row>
    <row r="835" spans="1:11" s="1" customFormat="1" ht="9" thickBot="1" x14ac:dyDescent="0.2">
      <c r="A835" s="322"/>
      <c r="B835" s="3"/>
      <c r="C835" s="65"/>
      <c r="D835" s="181"/>
      <c r="E835" s="182"/>
      <c r="F835" s="182"/>
      <c r="G835" s="183"/>
      <c r="H835" s="182"/>
      <c r="I835" s="182"/>
      <c r="J835" s="184"/>
      <c r="K835" s="29"/>
    </row>
    <row r="836" spans="1:11" s="2" customFormat="1" ht="13.8" x14ac:dyDescent="0.25">
      <c r="A836" s="323"/>
      <c r="B836" s="286" t="s">
        <v>1308</v>
      </c>
      <c r="C836" s="287"/>
      <c r="D836" s="288"/>
      <c r="E836" s="289"/>
      <c r="F836" s="289"/>
      <c r="G836" s="290"/>
      <c r="H836" s="291"/>
      <c r="I836" s="289"/>
      <c r="J836" s="292"/>
      <c r="K836" s="29"/>
    </row>
    <row r="837" spans="1:11" s="1" customFormat="1" ht="8.4" x14ac:dyDescent="0.15">
      <c r="A837" s="317"/>
      <c r="B837" s="4"/>
      <c r="C837" s="60"/>
      <c r="D837" s="36"/>
      <c r="E837" s="39"/>
      <c r="F837" s="39"/>
      <c r="G837" s="22"/>
      <c r="H837" s="40"/>
      <c r="I837" s="39"/>
      <c r="J837" s="42"/>
      <c r="K837" s="29"/>
    </row>
    <row r="838" spans="1:11" s="1" customFormat="1" ht="8.4" x14ac:dyDescent="0.15">
      <c r="A838" s="317"/>
      <c r="B838" s="4" t="s">
        <v>37</v>
      </c>
      <c r="C838" s="60"/>
      <c r="D838" s="36"/>
      <c r="E838" s="39"/>
      <c r="F838" s="39"/>
      <c r="G838" s="22"/>
      <c r="H838" s="40">
        <f>H808+H830</f>
        <v>0</v>
      </c>
      <c r="I838" s="39"/>
      <c r="J838" s="42"/>
      <c r="K838" s="29"/>
    </row>
    <row r="839" spans="1:11" s="2" customFormat="1" ht="8.4" x14ac:dyDescent="0.15">
      <c r="A839" s="317"/>
      <c r="B839" s="4" t="s">
        <v>38</v>
      </c>
      <c r="C839" s="60"/>
      <c r="D839" s="36"/>
      <c r="E839" s="39"/>
      <c r="F839" s="39"/>
      <c r="G839" s="22"/>
      <c r="H839" s="39"/>
      <c r="I839" s="40">
        <f>I809+I831</f>
        <v>0</v>
      </c>
      <c r="J839" s="42"/>
      <c r="K839" s="29"/>
    </row>
    <row r="840" spans="1:11" s="1" customFormat="1" ht="8.4" x14ac:dyDescent="0.15">
      <c r="A840" s="317"/>
      <c r="B840" s="4"/>
      <c r="C840" s="60"/>
      <c r="D840" s="36"/>
      <c r="E840" s="39"/>
      <c r="F840" s="39"/>
      <c r="G840" s="22"/>
      <c r="H840" s="40"/>
      <c r="I840" s="39"/>
      <c r="J840" s="42"/>
      <c r="K840" s="29"/>
    </row>
    <row r="841" spans="1:11" s="1" customFormat="1" ht="12" x14ac:dyDescent="0.15">
      <c r="A841" s="318"/>
      <c r="B841" s="5" t="s">
        <v>23</v>
      </c>
      <c r="C841" s="61"/>
      <c r="D841" s="37"/>
      <c r="E841" s="50"/>
      <c r="F841" s="50"/>
      <c r="G841" s="51"/>
      <c r="H841" s="50"/>
      <c r="I841" s="297">
        <f>H838+I839</f>
        <v>0</v>
      </c>
      <c r="J841" s="52"/>
      <c r="K841" s="29"/>
    </row>
    <row r="842" spans="1:11" s="1" customFormat="1" ht="9" thickBot="1" x14ac:dyDescent="0.2">
      <c r="A842" s="319"/>
      <c r="B842" s="6"/>
      <c r="C842" s="62"/>
      <c r="D842" s="34"/>
      <c r="E842" s="43"/>
      <c r="F842" s="43"/>
      <c r="G842" s="44"/>
      <c r="H842" s="43"/>
      <c r="I842" s="43"/>
      <c r="J842" s="45"/>
      <c r="K842" s="29"/>
    </row>
    <row r="843" spans="1:11" x14ac:dyDescent="0.25">
      <c r="H843" s="57"/>
      <c r="I843" s="58"/>
      <c r="J843" s="57"/>
    </row>
    <row r="844" spans="1:11" x14ac:dyDescent="0.25">
      <c r="H844" s="66"/>
      <c r="I844" s="66"/>
      <c r="J844" s="57"/>
    </row>
  </sheetData>
  <customSheetViews>
    <customSheetView guid="{419A589E-2E50-4375-AD52-77E7DEBAB9C0}" scale="120" showPageBreaks="1" showGridLines="0" printArea="1" hiddenRows="1" hiddenColumns="1" topLeftCell="B1">
      <pane xSplit="6" ySplit="6" topLeftCell="K737" activePane="bottomRight" state="frozen"/>
      <selection pane="bottomRight" activeCell="O784" sqref="O784"/>
      <pageMargins left="0.51181102362204722" right="0.39370078740157483" top="1.7322834645669292" bottom="0.35433070866141736" header="0.15748031496062992" footer="0.15748031496062992"/>
      <pageSetup paperSize="9" scale="96" orientation="landscape" horizontalDpi="300" verticalDpi="300" r:id="rId1"/>
      <headerFooter alignWithMargins="0">
        <oddHeader>&amp;L&amp;G
Proeng Engenharia e Projetos Ltda
CNPJ 17.607.440/0001-04
&amp;"Arial,Negrito itálico"Construção do centro de atividades - Concórdia
Área total construída: 8.355,52m²&amp;C
&amp;14PLANILHA ORÇAMENTÁRIA</oddHeader>
        <oddFooter>&amp;R&amp;8Página &amp;P/&amp;N</oddFooter>
      </headerFooter>
    </customSheetView>
  </customSheetViews>
  <mergeCells count="7">
    <mergeCell ref="B15:J15"/>
    <mergeCell ref="B16:B17"/>
    <mergeCell ref="C16:C17"/>
    <mergeCell ref="D16:D17"/>
    <mergeCell ref="E820:I821"/>
    <mergeCell ref="E16:G16"/>
    <mergeCell ref="H16:J16"/>
  </mergeCells>
  <phoneticPr fontId="16" type="noConversion"/>
  <printOptions horizontalCentered="1"/>
  <pageMargins left="0.51181102362204722" right="0.39370078740157483" top="1.5354330708661419" bottom="0.98425196850393704" header="0.15748031496062992" footer="0.15748031496062992"/>
  <pageSetup paperSize="9" scale="89" orientation="portrait" horizontalDpi="300" verticalDpi="300" r:id="rId2"/>
  <headerFooter alignWithMargins="0">
    <oddHeader>&amp;L&amp;G
&amp;C
&amp;14PLANILHA ORÇAMENTÁRIA</oddHeader>
    <oddFooter>&amp;R&amp;8Página &amp;P/&amp;N</oddFooter>
  </headerFooter>
  <drawing r:id="rId3"/>
  <legacyDrawing r:id="rId4"/>
  <legacyDrawingHF r:id="rId5"/>
  <oleObjects>
    <mc:AlternateContent xmlns:mc="http://schemas.openxmlformats.org/markup-compatibility/2006">
      <mc:Choice Requires="x14">
        <oleObject progId="Equation.3" shapeId="1025" r:id="rId6">
          <objectPr defaultSize="0" autoPict="0" r:id="rId7">
            <anchor moveWithCells="1" sizeWithCells="1">
              <from>
                <xdr:col>4</xdr:col>
                <xdr:colOff>60960</xdr:colOff>
                <xdr:row>819</xdr:row>
                <xdr:rowOff>22860</xdr:rowOff>
              </from>
              <to>
                <xdr:col>8</xdr:col>
                <xdr:colOff>281940</xdr:colOff>
                <xdr:row>821</xdr:row>
                <xdr:rowOff>106680</xdr:rowOff>
              </to>
            </anchor>
          </objectPr>
        </oleObject>
      </mc:Choice>
      <mc:Fallback>
        <oleObject progId="Equation.3" shapeId="1025"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pageSetUpPr fitToPage="1"/>
  </sheetPr>
  <dimension ref="A1:AF51"/>
  <sheetViews>
    <sheetView showGridLines="0" zoomScale="130" zoomScaleNormal="130" zoomScaleSheetLayoutView="100" workbookViewId="0">
      <selection activeCell="D23" sqref="D23"/>
    </sheetView>
  </sheetViews>
  <sheetFormatPr defaultRowHeight="13.2" x14ac:dyDescent="0.25"/>
  <cols>
    <col min="1" max="1" width="5" style="72" customWidth="1"/>
    <col min="2" max="2" width="34.88671875" style="73" customWidth="1"/>
    <col min="3" max="4" width="10.33203125" style="74" customWidth="1"/>
    <col min="5" max="5" width="12.33203125" style="74" customWidth="1"/>
    <col min="6" max="6" width="6" style="74" customWidth="1"/>
    <col min="7" max="7" width="9" style="77" customWidth="1"/>
    <col min="8" max="8" width="6.109375" style="77" customWidth="1"/>
    <col min="9" max="9" width="8.6640625" style="77" customWidth="1"/>
    <col min="10" max="10" width="6.88671875" style="77" bestFit="1" customWidth="1"/>
    <col min="11" max="11" width="9" style="77" customWidth="1"/>
    <col min="12" max="12" width="6.88671875" style="77" customWidth="1"/>
    <col min="13" max="13" width="9" style="77" customWidth="1"/>
    <col min="14" max="14" width="6.88671875" style="77" customWidth="1"/>
    <col min="15" max="15" width="9" style="77" customWidth="1"/>
    <col min="16" max="16" width="6.88671875" style="77" customWidth="1"/>
    <col min="17" max="17" width="9" style="77" customWidth="1"/>
    <col min="18" max="18" width="6.88671875" style="77" customWidth="1"/>
    <col min="19" max="19" width="9" style="77" customWidth="1"/>
    <col min="20" max="20" width="6.109375" style="77" customWidth="1"/>
    <col min="21" max="21" width="9" style="77" customWidth="1"/>
    <col min="22" max="22" width="6.88671875" style="77" bestFit="1" customWidth="1"/>
    <col min="23" max="23" width="9" style="77" customWidth="1"/>
    <col min="24" max="24" width="6.88671875" style="77" customWidth="1"/>
    <col min="25" max="25" width="9" style="77" customWidth="1"/>
    <col min="26" max="26" width="6.88671875" style="77" customWidth="1"/>
    <col min="27" max="27" width="9" style="77" customWidth="1"/>
    <col min="28" max="28" width="6.109375" style="77" customWidth="1"/>
    <col min="29" max="29" width="9" style="77" customWidth="1"/>
    <col min="30" max="30" width="6.88671875" style="77" bestFit="1" customWidth="1"/>
    <col min="31" max="272" width="9.109375" style="78"/>
    <col min="273" max="273" width="5" style="78" customWidth="1"/>
    <col min="274" max="274" width="34.88671875" style="78" customWidth="1"/>
    <col min="275" max="276" width="10.33203125" style="78" customWidth="1"/>
    <col min="277" max="277" width="12.33203125" style="78" customWidth="1"/>
    <col min="278" max="278" width="6" style="78" customWidth="1"/>
    <col min="279" max="279" width="8.6640625" style="78" customWidth="1"/>
    <col min="280" max="280" width="6.109375" style="78" customWidth="1"/>
    <col min="281" max="281" width="8.6640625" style="78" customWidth="1"/>
    <col min="282" max="282" width="6.88671875" style="78" bestFit="1" customWidth="1"/>
    <col min="283" max="283" width="8.6640625" style="78" customWidth="1"/>
    <col min="284" max="284" width="6.109375" style="78" customWidth="1"/>
    <col min="285" max="285" width="8.6640625" style="78" customWidth="1"/>
    <col min="286" max="286" width="6.88671875" style="78" bestFit="1" customWidth="1"/>
    <col min="287" max="528" width="9.109375" style="78"/>
    <col min="529" max="529" width="5" style="78" customWidth="1"/>
    <col min="530" max="530" width="34.88671875" style="78" customWidth="1"/>
    <col min="531" max="532" width="10.33203125" style="78" customWidth="1"/>
    <col min="533" max="533" width="12.33203125" style="78" customWidth="1"/>
    <col min="534" max="534" width="6" style="78" customWidth="1"/>
    <col min="535" max="535" width="8.6640625" style="78" customWidth="1"/>
    <col min="536" max="536" width="6.109375" style="78" customWidth="1"/>
    <col min="537" max="537" width="8.6640625" style="78" customWidth="1"/>
    <col min="538" max="538" width="6.88671875" style="78" bestFit="1" customWidth="1"/>
    <col min="539" max="539" width="8.6640625" style="78" customWidth="1"/>
    <col min="540" max="540" width="6.109375" style="78" customWidth="1"/>
    <col min="541" max="541" width="8.6640625" style="78" customWidth="1"/>
    <col min="542" max="542" width="6.88671875" style="78" bestFit="1" customWidth="1"/>
    <col min="543" max="784" width="9.109375" style="78"/>
    <col min="785" max="785" width="5" style="78" customWidth="1"/>
    <col min="786" max="786" width="34.88671875" style="78" customWidth="1"/>
    <col min="787" max="788" width="10.33203125" style="78" customWidth="1"/>
    <col min="789" max="789" width="12.33203125" style="78" customWidth="1"/>
    <col min="790" max="790" width="6" style="78" customWidth="1"/>
    <col min="791" max="791" width="8.6640625" style="78" customWidth="1"/>
    <col min="792" max="792" width="6.109375" style="78" customWidth="1"/>
    <col min="793" max="793" width="8.6640625" style="78" customWidth="1"/>
    <col min="794" max="794" width="6.88671875" style="78" bestFit="1" customWidth="1"/>
    <col min="795" max="795" width="8.6640625" style="78" customWidth="1"/>
    <col min="796" max="796" width="6.109375" style="78" customWidth="1"/>
    <col min="797" max="797" width="8.6640625" style="78" customWidth="1"/>
    <col min="798" max="798" width="6.88671875" style="78" bestFit="1" customWidth="1"/>
    <col min="799" max="1040" width="9.109375" style="78"/>
    <col min="1041" max="1041" width="5" style="78" customWidth="1"/>
    <col min="1042" max="1042" width="34.88671875" style="78" customWidth="1"/>
    <col min="1043" max="1044" width="10.33203125" style="78" customWidth="1"/>
    <col min="1045" max="1045" width="12.33203125" style="78" customWidth="1"/>
    <col min="1046" max="1046" width="6" style="78" customWidth="1"/>
    <col min="1047" max="1047" width="8.6640625" style="78" customWidth="1"/>
    <col min="1048" max="1048" width="6.109375" style="78" customWidth="1"/>
    <col min="1049" max="1049" width="8.6640625" style="78" customWidth="1"/>
    <col min="1050" max="1050" width="6.88671875" style="78" bestFit="1" customWidth="1"/>
    <col min="1051" max="1051" width="8.6640625" style="78" customWidth="1"/>
    <col min="1052" max="1052" width="6.109375" style="78" customWidth="1"/>
    <col min="1053" max="1053" width="8.6640625" style="78" customWidth="1"/>
    <col min="1054" max="1054" width="6.88671875" style="78" bestFit="1" customWidth="1"/>
    <col min="1055" max="1296" width="9.109375" style="78"/>
    <col min="1297" max="1297" width="5" style="78" customWidth="1"/>
    <col min="1298" max="1298" width="34.88671875" style="78" customWidth="1"/>
    <col min="1299" max="1300" width="10.33203125" style="78" customWidth="1"/>
    <col min="1301" max="1301" width="12.33203125" style="78" customWidth="1"/>
    <col min="1302" max="1302" width="6" style="78" customWidth="1"/>
    <col min="1303" max="1303" width="8.6640625" style="78" customWidth="1"/>
    <col min="1304" max="1304" width="6.109375" style="78" customWidth="1"/>
    <col min="1305" max="1305" width="8.6640625" style="78" customWidth="1"/>
    <col min="1306" max="1306" width="6.88671875" style="78" bestFit="1" customWidth="1"/>
    <col min="1307" max="1307" width="8.6640625" style="78" customWidth="1"/>
    <col min="1308" max="1308" width="6.109375" style="78" customWidth="1"/>
    <col min="1309" max="1309" width="8.6640625" style="78" customWidth="1"/>
    <col min="1310" max="1310" width="6.88671875" style="78" bestFit="1" customWidth="1"/>
    <col min="1311" max="1552" width="9.109375" style="78"/>
    <col min="1553" max="1553" width="5" style="78" customWidth="1"/>
    <col min="1554" max="1554" width="34.88671875" style="78" customWidth="1"/>
    <col min="1555" max="1556" width="10.33203125" style="78" customWidth="1"/>
    <col min="1557" max="1557" width="12.33203125" style="78" customWidth="1"/>
    <col min="1558" max="1558" width="6" style="78" customWidth="1"/>
    <col min="1559" max="1559" width="8.6640625" style="78" customWidth="1"/>
    <col min="1560" max="1560" width="6.109375" style="78" customWidth="1"/>
    <col min="1561" max="1561" width="8.6640625" style="78" customWidth="1"/>
    <col min="1562" max="1562" width="6.88671875" style="78" bestFit="1" customWidth="1"/>
    <col min="1563" max="1563" width="8.6640625" style="78" customWidth="1"/>
    <col min="1564" max="1564" width="6.109375" style="78" customWidth="1"/>
    <col min="1565" max="1565" width="8.6640625" style="78" customWidth="1"/>
    <col min="1566" max="1566" width="6.88671875" style="78" bestFit="1" customWidth="1"/>
    <col min="1567" max="1808" width="9.109375" style="78"/>
    <col min="1809" max="1809" width="5" style="78" customWidth="1"/>
    <col min="1810" max="1810" width="34.88671875" style="78" customWidth="1"/>
    <col min="1811" max="1812" width="10.33203125" style="78" customWidth="1"/>
    <col min="1813" max="1813" width="12.33203125" style="78" customWidth="1"/>
    <col min="1814" max="1814" width="6" style="78" customWidth="1"/>
    <col min="1815" max="1815" width="8.6640625" style="78" customWidth="1"/>
    <col min="1816" max="1816" width="6.109375" style="78" customWidth="1"/>
    <col min="1817" max="1817" width="8.6640625" style="78" customWidth="1"/>
    <col min="1818" max="1818" width="6.88671875" style="78" bestFit="1" customWidth="1"/>
    <col min="1819" max="1819" width="8.6640625" style="78" customWidth="1"/>
    <col min="1820" max="1820" width="6.109375" style="78" customWidth="1"/>
    <col min="1821" max="1821" width="8.6640625" style="78" customWidth="1"/>
    <col min="1822" max="1822" width="6.88671875" style="78" bestFit="1" customWidth="1"/>
    <col min="1823" max="2064" width="9.109375" style="78"/>
    <col min="2065" max="2065" width="5" style="78" customWidth="1"/>
    <col min="2066" max="2066" width="34.88671875" style="78" customWidth="1"/>
    <col min="2067" max="2068" width="10.33203125" style="78" customWidth="1"/>
    <col min="2069" max="2069" width="12.33203125" style="78" customWidth="1"/>
    <col min="2070" max="2070" width="6" style="78" customWidth="1"/>
    <col min="2071" max="2071" width="8.6640625" style="78" customWidth="1"/>
    <col min="2072" max="2072" width="6.109375" style="78" customWidth="1"/>
    <col min="2073" max="2073" width="8.6640625" style="78" customWidth="1"/>
    <col min="2074" max="2074" width="6.88671875" style="78" bestFit="1" customWidth="1"/>
    <col min="2075" max="2075" width="8.6640625" style="78" customWidth="1"/>
    <col min="2076" max="2076" width="6.109375" style="78" customWidth="1"/>
    <col min="2077" max="2077" width="8.6640625" style="78" customWidth="1"/>
    <col min="2078" max="2078" width="6.88671875" style="78" bestFit="1" customWidth="1"/>
    <col min="2079" max="2320" width="9.109375" style="78"/>
    <col min="2321" max="2321" width="5" style="78" customWidth="1"/>
    <col min="2322" max="2322" width="34.88671875" style="78" customWidth="1"/>
    <col min="2323" max="2324" width="10.33203125" style="78" customWidth="1"/>
    <col min="2325" max="2325" width="12.33203125" style="78" customWidth="1"/>
    <col min="2326" max="2326" width="6" style="78" customWidth="1"/>
    <col min="2327" max="2327" width="8.6640625" style="78" customWidth="1"/>
    <col min="2328" max="2328" width="6.109375" style="78" customWidth="1"/>
    <col min="2329" max="2329" width="8.6640625" style="78" customWidth="1"/>
    <col min="2330" max="2330" width="6.88671875" style="78" bestFit="1" customWidth="1"/>
    <col min="2331" max="2331" width="8.6640625" style="78" customWidth="1"/>
    <col min="2332" max="2332" width="6.109375" style="78" customWidth="1"/>
    <col min="2333" max="2333" width="8.6640625" style="78" customWidth="1"/>
    <col min="2334" max="2334" width="6.88671875" style="78" bestFit="1" customWidth="1"/>
    <col min="2335" max="2576" width="9.109375" style="78"/>
    <col min="2577" max="2577" width="5" style="78" customWidth="1"/>
    <col min="2578" max="2578" width="34.88671875" style="78" customWidth="1"/>
    <col min="2579" max="2580" width="10.33203125" style="78" customWidth="1"/>
    <col min="2581" max="2581" width="12.33203125" style="78" customWidth="1"/>
    <col min="2582" max="2582" width="6" style="78" customWidth="1"/>
    <col min="2583" max="2583" width="8.6640625" style="78" customWidth="1"/>
    <col min="2584" max="2584" width="6.109375" style="78" customWidth="1"/>
    <col min="2585" max="2585" width="8.6640625" style="78" customWidth="1"/>
    <col min="2586" max="2586" width="6.88671875" style="78" bestFit="1" customWidth="1"/>
    <col min="2587" max="2587" width="8.6640625" style="78" customWidth="1"/>
    <col min="2588" max="2588" width="6.109375" style="78" customWidth="1"/>
    <col min="2589" max="2589" width="8.6640625" style="78" customWidth="1"/>
    <col min="2590" max="2590" width="6.88671875" style="78" bestFit="1" customWidth="1"/>
    <col min="2591" max="2832" width="9.109375" style="78"/>
    <col min="2833" max="2833" width="5" style="78" customWidth="1"/>
    <col min="2834" max="2834" width="34.88671875" style="78" customWidth="1"/>
    <col min="2835" max="2836" width="10.33203125" style="78" customWidth="1"/>
    <col min="2837" max="2837" width="12.33203125" style="78" customWidth="1"/>
    <col min="2838" max="2838" width="6" style="78" customWidth="1"/>
    <col min="2839" max="2839" width="8.6640625" style="78" customWidth="1"/>
    <col min="2840" max="2840" width="6.109375" style="78" customWidth="1"/>
    <col min="2841" max="2841" width="8.6640625" style="78" customWidth="1"/>
    <col min="2842" max="2842" width="6.88671875" style="78" bestFit="1" customWidth="1"/>
    <col min="2843" max="2843" width="8.6640625" style="78" customWidth="1"/>
    <col min="2844" max="2844" width="6.109375" style="78" customWidth="1"/>
    <col min="2845" max="2845" width="8.6640625" style="78" customWidth="1"/>
    <col min="2846" max="2846" width="6.88671875" style="78" bestFit="1" customWidth="1"/>
    <col min="2847" max="3088" width="9.109375" style="78"/>
    <col min="3089" max="3089" width="5" style="78" customWidth="1"/>
    <col min="3090" max="3090" width="34.88671875" style="78" customWidth="1"/>
    <col min="3091" max="3092" width="10.33203125" style="78" customWidth="1"/>
    <col min="3093" max="3093" width="12.33203125" style="78" customWidth="1"/>
    <col min="3094" max="3094" width="6" style="78" customWidth="1"/>
    <col min="3095" max="3095" width="8.6640625" style="78" customWidth="1"/>
    <col min="3096" max="3096" width="6.109375" style="78" customWidth="1"/>
    <col min="3097" max="3097" width="8.6640625" style="78" customWidth="1"/>
    <col min="3098" max="3098" width="6.88671875" style="78" bestFit="1" customWidth="1"/>
    <col min="3099" max="3099" width="8.6640625" style="78" customWidth="1"/>
    <col min="3100" max="3100" width="6.109375" style="78" customWidth="1"/>
    <col min="3101" max="3101" width="8.6640625" style="78" customWidth="1"/>
    <col min="3102" max="3102" width="6.88671875" style="78" bestFit="1" customWidth="1"/>
    <col min="3103" max="3344" width="9.109375" style="78"/>
    <col min="3345" max="3345" width="5" style="78" customWidth="1"/>
    <col min="3346" max="3346" width="34.88671875" style="78" customWidth="1"/>
    <col min="3347" max="3348" width="10.33203125" style="78" customWidth="1"/>
    <col min="3349" max="3349" width="12.33203125" style="78" customWidth="1"/>
    <col min="3350" max="3350" width="6" style="78" customWidth="1"/>
    <col min="3351" max="3351" width="8.6640625" style="78" customWidth="1"/>
    <col min="3352" max="3352" width="6.109375" style="78" customWidth="1"/>
    <col min="3353" max="3353" width="8.6640625" style="78" customWidth="1"/>
    <col min="3354" max="3354" width="6.88671875" style="78" bestFit="1" customWidth="1"/>
    <col min="3355" max="3355" width="8.6640625" style="78" customWidth="1"/>
    <col min="3356" max="3356" width="6.109375" style="78" customWidth="1"/>
    <col min="3357" max="3357" width="8.6640625" style="78" customWidth="1"/>
    <col min="3358" max="3358" width="6.88671875" style="78" bestFit="1" customWidth="1"/>
    <col min="3359" max="3600" width="9.109375" style="78"/>
    <col min="3601" max="3601" width="5" style="78" customWidth="1"/>
    <col min="3602" max="3602" width="34.88671875" style="78" customWidth="1"/>
    <col min="3603" max="3604" width="10.33203125" style="78" customWidth="1"/>
    <col min="3605" max="3605" width="12.33203125" style="78" customWidth="1"/>
    <col min="3606" max="3606" width="6" style="78" customWidth="1"/>
    <col min="3607" max="3607" width="8.6640625" style="78" customWidth="1"/>
    <col min="3608" max="3608" width="6.109375" style="78" customWidth="1"/>
    <col min="3609" max="3609" width="8.6640625" style="78" customWidth="1"/>
    <col min="3610" max="3610" width="6.88671875" style="78" bestFit="1" customWidth="1"/>
    <col min="3611" max="3611" width="8.6640625" style="78" customWidth="1"/>
    <col min="3612" max="3612" width="6.109375" style="78" customWidth="1"/>
    <col min="3613" max="3613" width="8.6640625" style="78" customWidth="1"/>
    <col min="3614" max="3614" width="6.88671875" style="78" bestFit="1" customWidth="1"/>
    <col min="3615" max="3856" width="9.109375" style="78"/>
    <col min="3857" max="3857" width="5" style="78" customWidth="1"/>
    <col min="3858" max="3858" width="34.88671875" style="78" customWidth="1"/>
    <col min="3859" max="3860" width="10.33203125" style="78" customWidth="1"/>
    <col min="3861" max="3861" width="12.33203125" style="78" customWidth="1"/>
    <col min="3862" max="3862" width="6" style="78" customWidth="1"/>
    <col min="3863" max="3863" width="8.6640625" style="78" customWidth="1"/>
    <col min="3864" max="3864" width="6.109375" style="78" customWidth="1"/>
    <col min="3865" max="3865" width="8.6640625" style="78" customWidth="1"/>
    <col min="3866" max="3866" width="6.88671875" style="78" bestFit="1" customWidth="1"/>
    <col min="3867" max="3867" width="8.6640625" style="78" customWidth="1"/>
    <col min="3868" max="3868" width="6.109375" style="78" customWidth="1"/>
    <col min="3869" max="3869" width="8.6640625" style="78" customWidth="1"/>
    <col min="3870" max="3870" width="6.88671875" style="78" bestFit="1" customWidth="1"/>
    <col min="3871" max="4112" width="9.109375" style="78"/>
    <col min="4113" max="4113" width="5" style="78" customWidth="1"/>
    <col min="4114" max="4114" width="34.88671875" style="78" customWidth="1"/>
    <col min="4115" max="4116" width="10.33203125" style="78" customWidth="1"/>
    <col min="4117" max="4117" width="12.33203125" style="78" customWidth="1"/>
    <col min="4118" max="4118" width="6" style="78" customWidth="1"/>
    <col min="4119" max="4119" width="8.6640625" style="78" customWidth="1"/>
    <col min="4120" max="4120" width="6.109375" style="78" customWidth="1"/>
    <col min="4121" max="4121" width="8.6640625" style="78" customWidth="1"/>
    <col min="4122" max="4122" width="6.88671875" style="78" bestFit="1" customWidth="1"/>
    <col min="4123" max="4123" width="8.6640625" style="78" customWidth="1"/>
    <col min="4124" max="4124" width="6.109375" style="78" customWidth="1"/>
    <col min="4125" max="4125" width="8.6640625" style="78" customWidth="1"/>
    <col min="4126" max="4126" width="6.88671875" style="78" bestFit="1" customWidth="1"/>
    <col min="4127" max="4368" width="9.109375" style="78"/>
    <col min="4369" max="4369" width="5" style="78" customWidth="1"/>
    <col min="4370" max="4370" width="34.88671875" style="78" customWidth="1"/>
    <col min="4371" max="4372" width="10.33203125" style="78" customWidth="1"/>
    <col min="4373" max="4373" width="12.33203125" style="78" customWidth="1"/>
    <col min="4374" max="4374" width="6" style="78" customWidth="1"/>
    <col min="4375" max="4375" width="8.6640625" style="78" customWidth="1"/>
    <col min="4376" max="4376" width="6.109375" style="78" customWidth="1"/>
    <col min="4377" max="4377" width="8.6640625" style="78" customWidth="1"/>
    <col min="4378" max="4378" width="6.88671875" style="78" bestFit="1" customWidth="1"/>
    <col min="4379" max="4379" width="8.6640625" style="78" customWidth="1"/>
    <col min="4380" max="4380" width="6.109375" style="78" customWidth="1"/>
    <col min="4381" max="4381" width="8.6640625" style="78" customWidth="1"/>
    <col min="4382" max="4382" width="6.88671875" style="78" bestFit="1" customWidth="1"/>
    <col min="4383" max="4624" width="9.109375" style="78"/>
    <col min="4625" max="4625" width="5" style="78" customWidth="1"/>
    <col min="4626" max="4626" width="34.88671875" style="78" customWidth="1"/>
    <col min="4627" max="4628" width="10.33203125" style="78" customWidth="1"/>
    <col min="4629" max="4629" width="12.33203125" style="78" customWidth="1"/>
    <col min="4630" max="4630" width="6" style="78" customWidth="1"/>
    <col min="4631" max="4631" width="8.6640625" style="78" customWidth="1"/>
    <col min="4632" max="4632" width="6.109375" style="78" customWidth="1"/>
    <col min="4633" max="4633" width="8.6640625" style="78" customWidth="1"/>
    <col min="4634" max="4634" width="6.88671875" style="78" bestFit="1" customWidth="1"/>
    <col min="4635" max="4635" width="8.6640625" style="78" customWidth="1"/>
    <col min="4636" max="4636" width="6.109375" style="78" customWidth="1"/>
    <col min="4637" max="4637" width="8.6640625" style="78" customWidth="1"/>
    <col min="4638" max="4638" width="6.88671875" style="78" bestFit="1" customWidth="1"/>
    <col min="4639" max="4880" width="9.109375" style="78"/>
    <col min="4881" max="4881" width="5" style="78" customWidth="1"/>
    <col min="4882" max="4882" width="34.88671875" style="78" customWidth="1"/>
    <col min="4883" max="4884" width="10.33203125" style="78" customWidth="1"/>
    <col min="4885" max="4885" width="12.33203125" style="78" customWidth="1"/>
    <col min="4886" max="4886" width="6" style="78" customWidth="1"/>
    <col min="4887" max="4887" width="8.6640625" style="78" customWidth="1"/>
    <col min="4888" max="4888" width="6.109375" style="78" customWidth="1"/>
    <col min="4889" max="4889" width="8.6640625" style="78" customWidth="1"/>
    <col min="4890" max="4890" width="6.88671875" style="78" bestFit="1" customWidth="1"/>
    <col min="4891" max="4891" width="8.6640625" style="78" customWidth="1"/>
    <col min="4892" max="4892" width="6.109375" style="78" customWidth="1"/>
    <col min="4893" max="4893" width="8.6640625" style="78" customWidth="1"/>
    <col min="4894" max="4894" width="6.88671875" style="78" bestFit="1" customWidth="1"/>
    <col min="4895" max="5136" width="9.109375" style="78"/>
    <col min="5137" max="5137" width="5" style="78" customWidth="1"/>
    <col min="5138" max="5138" width="34.88671875" style="78" customWidth="1"/>
    <col min="5139" max="5140" width="10.33203125" style="78" customWidth="1"/>
    <col min="5141" max="5141" width="12.33203125" style="78" customWidth="1"/>
    <col min="5142" max="5142" width="6" style="78" customWidth="1"/>
    <col min="5143" max="5143" width="8.6640625" style="78" customWidth="1"/>
    <col min="5144" max="5144" width="6.109375" style="78" customWidth="1"/>
    <col min="5145" max="5145" width="8.6640625" style="78" customWidth="1"/>
    <col min="5146" max="5146" width="6.88671875" style="78" bestFit="1" customWidth="1"/>
    <col min="5147" max="5147" width="8.6640625" style="78" customWidth="1"/>
    <col min="5148" max="5148" width="6.109375" style="78" customWidth="1"/>
    <col min="5149" max="5149" width="8.6640625" style="78" customWidth="1"/>
    <col min="5150" max="5150" width="6.88671875" style="78" bestFit="1" customWidth="1"/>
    <col min="5151" max="5392" width="9.109375" style="78"/>
    <col min="5393" max="5393" width="5" style="78" customWidth="1"/>
    <col min="5394" max="5394" width="34.88671875" style="78" customWidth="1"/>
    <col min="5395" max="5396" width="10.33203125" style="78" customWidth="1"/>
    <col min="5397" max="5397" width="12.33203125" style="78" customWidth="1"/>
    <col min="5398" max="5398" width="6" style="78" customWidth="1"/>
    <col min="5399" max="5399" width="8.6640625" style="78" customWidth="1"/>
    <col min="5400" max="5400" width="6.109375" style="78" customWidth="1"/>
    <col min="5401" max="5401" width="8.6640625" style="78" customWidth="1"/>
    <col min="5402" max="5402" width="6.88671875" style="78" bestFit="1" customWidth="1"/>
    <col min="5403" max="5403" width="8.6640625" style="78" customWidth="1"/>
    <col min="5404" max="5404" width="6.109375" style="78" customWidth="1"/>
    <col min="5405" max="5405" width="8.6640625" style="78" customWidth="1"/>
    <col min="5406" max="5406" width="6.88671875" style="78" bestFit="1" customWidth="1"/>
    <col min="5407" max="5648" width="9.109375" style="78"/>
    <col min="5649" max="5649" width="5" style="78" customWidth="1"/>
    <col min="5650" max="5650" width="34.88671875" style="78" customWidth="1"/>
    <col min="5651" max="5652" width="10.33203125" style="78" customWidth="1"/>
    <col min="5653" max="5653" width="12.33203125" style="78" customWidth="1"/>
    <col min="5654" max="5654" width="6" style="78" customWidth="1"/>
    <col min="5655" max="5655" width="8.6640625" style="78" customWidth="1"/>
    <col min="5656" max="5656" width="6.109375" style="78" customWidth="1"/>
    <col min="5657" max="5657" width="8.6640625" style="78" customWidth="1"/>
    <col min="5658" max="5658" width="6.88671875" style="78" bestFit="1" customWidth="1"/>
    <col min="5659" max="5659" width="8.6640625" style="78" customWidth="1"/>
    <col min="5660" max="5660" width="6.109375" style="78" customWidth="1"/>
    <col min="5661" max="5661" width="8.6640625" style="78" customWidth="1"/>
    <col min="5662" max="5662" width="6.88671875" style="78" bestFit="1" customWidth="1"/>
    <col min="5663" max="5904" width="9.109375" style="78"/>
    <col min="5905" max="5905" width="5" style="78" customWidth="1"/>
    <col min="5906" max="5906" width="34.88671875" style="78" customWidth="1"/>
    <col min="5907" max="5908" width="10.33203125" style="78" customWidth="1"/>
    <col min="5909" max="5909" width="12.33203125" style="78" customWidth="1"/>
    <col min="5910" max="5910" width="6" style="78" customWidth="1"/>
    <col min="5911" max="5911" width="8.6640625" style="78" customWidth="1"/>
    <col min="5912" max="5912" width="6.109375" style="78" customWidth="1"/>
    <col min="5913" max="5913" width="8.6640625" style="78" customWidth="1"/>
    <col min="5914" max="5914" width="6.88671875" style="78" bestFit="1" customWidth="1"/>
    <col min="5915" max="5915" width="8.6640625" style="78" customWidth="1"/>
    <col min="5916" max="5916" width="6.109375" style="78" customWidth="1"/>
    <col min="5917" max="5917" width="8.6640625" style="78" customWidth="1"/>
    <col min="5918" max="5918" width="6.88671875" style="78" bestFit="1" customWidth="1"/>
    <col min="5919" max="6160" width="9.109375" style="78"/>
    <col min="6161" max="6161" width="5" style="78" customWidth="1"/>
    <col min="6162" max="6162" width="34.88671875" style="78" customWidth="1"/>
    <col min="6163" max="6164" width="10.33203125" style="78" customWidth="1"/>
    <col min="6165" max="6165" width="12.33203125" style="78" customWidth="1"/>
    <col min="6166" max="6166" width="6" style="78" customWidth="1"/>
    <col min="6167" max="6167" width="8.6640625" style="78" customWidth="1"/>
    <col min="6168" max="6168" width="6.109375" style="78" customWidth="1"/>
    <col min="6169" max="6169" width="8.6640625" style="78" customWidth="1"/>
    <col min="6170" max="6170" width="6.88671875" style="78" bestFit="1" customWidth="1"/>
    <col min="6171" max="6171" width="8.6640625" style="78" customWidth="1"/>
    <col min="6172" max="6172" width="6.109375" style="78" customWidth="1"/>
    <col min="6173" max="6173" width="8.6640625" style="78" customWidth="1"/>
    <col min="6174" max="6174" width="6.88671875" style="78" bestFit="1" customWidth="1"/>
    <col min="6175" max="6416" width="9.109375" style="78"/>
    <col min="6417" max="6417" width="5" style="78" customWidth="1"/>
    <col min="6418" max="6418" width="34.88671875" style="78" customWidth="1"/>
    <col min="6419" max="6420" width="10.33203125" style="78" customWidth="1"/>
    <col min="6421" max="6421" width="12.33203125" style="78" customWidth="1"/>
    <col min="6422" max="6422" width="6" style="78" customWidth="1"/>
    <col min="6423" max="6423" width="8.6640625" style="78" customWidth="1"/>
    <col min="6424" max="6424" width="6.109375" style="78" customWidth="1"/>
    <col min="6425" max="6425" width="8.6640625" style="78" customWidth="1"/>
    <col min="6426" max="6426" width="6.88671875" style="78" bestFit="1" customWidth="1"/>
    <col min="6427" max="6427" width="8.6640625" style="78" customWidth="1"/>
    <col min="6428" max="6428" width="6.109375" style="78" customWidth="1"/>
    <col min="6429" max="6429" width="8.6640625" style="78" customWidth="1"/>
    <col min="6430" max="6430" width="6.88671875" style="78" bestFit="1" customWidth="1"/>
    <col min="6431" max="6672" width="9.109375" style="78"/>
    <col min="6673" max="6673" width="5" style="78" customWidth="1"/>
    <col min="6674" max="6674" width="34.88671875" style="78" customWidth="1"/>
    <col min="6675" max="6676" width="10.33203125" style="78" customWidth="1"/>
    <col min="6677" max="6677" width="12.33203125" style="78" customWidth="1"/>
    <col min="6678" max="6678" width="6" style="78" customWidth="1"/>
    <col min="6679" max="6679" width="8.6640625" style="78" customWidth="1"/>
    <col min="6680" max="6680" width="6.109375" style="78" customWidth="1"/>
    <col min="6681" max="6681" width="8.6640625" style="78" customWidth="1"/>
    <col min="6682" max="6682" width="6.88671875" style="78" bestFit="1" customWidth="1"/>
    <col min="6683" max="6683" width="8.6640625" style="78" customWidth="1"/>
    <col min="6684" max="6684" width="6.109375" style="78" customWidth="1"/>
    <col min="6685" max="6685" width="8.6640625" style="78" customWidth="1"/>
    <col min="6686" max="6686" width="6.88671875" style="78" bestFit="1" customWidth="1"/>
    <col min="6687" max="6928" width="9.109375" style="78"/>
    <col min="6929" max="6929" width="5" style="78" customWidth="1"/>
    <col min="6930" max="6930" width="34.88671875" style="78" customWidth="1"/>
    <col min="6931" max="6932" width="10.33203125" style="78" customWidth="1"/>
    <col min="6933" max="6933" width="12.33203125" style="78" customWidth="1"/>
    <col min="6934" max="6934" width="6" style="78" customWidth="1"/>
    <col min="6935" max="6935" width="8.6640625" style="78" customWidth="1"/>
    <col min="6936" max="6936" width="6.109375" style="78" customWidth="1"/>
    <col min="6937" max="6937" width="8.6640625" style="78" customWidth="1"/>
    <col min="6938" max="6938" width="6.88671875" style="78" bestFit="1" customWidth="1"/>
    <col min="6939" max="6939" width="8.6640625" style="78" customWidth="1"/>
    <col min="6940" max="6940" width="6.109375" style="78" customWidth="1"/>
    <col min="6941" max="6941" width="8.6640625" style="78" customWidth="1"/>
    <col min="6942" max="6942" width="6.88671875" style="78" bestFit="1" customWidth="1"/>
    <col min="6943" max="7184" width="9.109375" style="78"/>
    <col min="7185" max="7185" width="5" style="78" customWidth="1"/>
    <col min="7186" max="7186" width="34.88671875" style="78" customWidth="1"/>
    <col min="7187" max="7188" width="10.33203125" style="78" customWidth="1"/>
    <col min="7189" max="7189" width="12.33203125" style="78" customWidth="1"/>
    <col min="7190" max="7190" width="6" style="78" customWidth="1"/>
    <col min="7191" max="7191" width="8.6640625" style="78" customWidth="1"/>
    <col min="7192" max="7192" width="6.109375" style="78" customWidth="1"/>
    <col min="7193" max="7193" width="8.6640625" style="78" customWidth="1"/>
    <col min="7194" max="7194" width="6.88671875" style="78" bestFit="1" customWidth="1"/>
    <col min="7195" max="7195" width="8.6640625" style="78" customWidth="1"/>
    <col min="7196" max="7196" width="6.109375" style="78" customWidth="1"/>
    <col min="7197" max="7197" width="8.6640625" style="78" customWidth="1"/>
    <col min="7198" max="7198" width="6.88671875" style="78" bestFit="1" customWidth="1"/>
    <col min="7199" max="7440" width="9.109375" style="78"/>
    <col min="7441" max="7441" width="5" style="78" customWidth="1"/>
    <col min="7442" max="7442" width="34.88671875" style="78" customWidth="1"/>
    <col min="7443" max="7444" width="10.33203125" style="78" customWidth="1"/>
    <col min="7445" max="7445" width="12.33203125" style="78" customWidth="1"/>
    <col min="7446" max="7446" width="6" style="78" customWidth="1"/>
    <col min="7447" max="7447" width="8.6640625" style="78" customWidth="1"/>
    <col min="7448" max="7448" width="6.109375" style="78" customWidth="1"/>
    <col min="7449" max="7449" width="8.6640625" style="78" customWidth="1"/>
    <col min="7450" max="7450" width="6.88671875" style="78" bestFit="1" customWidth="1"/>
    <col min="7451" max="7451" width="8.6640625" style="78" customWidth="1"/>
    <col min="7452" max="7452" width="6.109375" style="78" customWidth="1"/>
    <col min="7453" max="7453" width="8.6640625" style="78" customWidth="1"/>
    <col min="7454" max="7454" width="6.88671875" style="78" bestFit="1" customWidth="1"/>
    <col min="7455" max="7696" width="9.109375" style="78"/>
    <col min="7697" max="7697" width="5" style="78" customWidth="1"/>
    <col min="7698" max="7698" width="34.88671875" style="78" customWidth="1"/>
    <col min="7699" max="7700" width="10.33203125" style="78" customWidth="1"/>
    <col min="7701" max="7701" width="12.33203125" style="78" customWidth="1"/>
    <col min="7702" max="7702" width="6" style="78" customWidth="1"/>
    <col min="7703" max="7703" width="8.6640625" style="78" customWidth="1"/>
    <col min="7704" max="7704" width="6.109375" style="78" customWidth="1"/>
    <col min="7705" max="7705" width="8.6640625" style="78" customWidth="1"/>
    <col min="7706" max="7706" width="6.88671875" style="78" bestFit="1" customWidth="1"/>
    <col min="7707" max="7707" width="8.6640625" style="78" customWidth="1"/>
    <col min="7708" max="7708" width="6.109375" style="78" customWidth="1"/>
    <col min="7709" max="7709" width="8.6640625" style="78" customWidth="1"/>
    <col min="7710" max="7710" width="6.88671875" style="78" bestFit="1" customWidth="1"/>
    <col min="7711" max="7952" width="9.109375" style="78"/>
    <col min="7953" max="7953" width="5" style="78" customWidth="1"/>
    <col min="7954" max="7954" width="34.88671875" style="78" customWidth="1"/>
    <col min="7955" max="7956" width="10.33203125" style="78" customWidth="1"/>
    <col min="7957" max="7957" width="12.33203125" style="78" customWidth="1"/>
    <col min="7958" max="7958" width="6" style="78" customWidth="1"/>
    <col min="7959" max="7959" width="8.6640625" style="78" customWidth="1"/>
    <col min="7960" max="7960" width="6.109375" style="78" customWidth="1"/>
    <col min="7961" max="7961" width="8.6640625" style="78" customWidth="1"/>
    <col min="7962" max="7962" width="6.88671875" style="78" bestFit="1" customWidth="1"/>
    <col min="7963" max="7963" width="8.6640625" style="78" customWidth="1"/>
    <col min="7964" max="7964" width="6.109375" style="78" customWidth="1"/>
    <col min="7965" max="7965" width="8.6640625" style="78" customWidth="1"/>
    <col min="7966" max="7966" width="6.88671875" style="78" bestFit="1" customWidth="1"/>
    <col min="7967" max="8208" width="9.109375" style="78"/>
    <col min="8209" max="8209" width="5" style="78" customWidth="1"/>
    <col min="8210" max="8210" width="34.88671875" style="78" customWidth="1"/>
    <col min="8211" max="8212" width="10.33203125" style="78" customWidth="1"/>
    <col min="8213" max="8213" width="12.33203125" style="78" customWidth="1"/>
    <col min="8214" max="8214" width="6" style="78" customWidth="1"/>
    <col min="8215" max="8215" width="8.6640625" style="78" customWidth="1"/>
    <col min="8216" max="8216" width="6.109375" style="78" customWidth="1"/>
    <col min="8217" max="8217" width="8.6640625" style="78" customWidth="1"/>
    <col min="8218" max="8218" width="6.88671875" style="78" bestFit="1" customWidth="1"/>
    <col min="8219" max="8219" width="8.6640625" style="78" customWidth="1"/>
    <col min="8220" max="8220" width="6.109375" style="78" customWidth="1"/>
    <col min="8221" max="8221" width="8.6640625" style="78" customWidth="1"/>
    <col min="8222" max="8222" width="6.88671875" style="78" bestFit="1" customWidth="1"/>
    <col min="8223" max="8464" width="9.109375" style="78"/>
    <col min="8465" max="8465" width="5" style="78" customWidth="1"/>
    <col min="8466" max="8466" width="34.88671875" style="78" customWidth="1"/>
    <col min="8467" max="8468" width="10.33203125" style="78" customWidth="1"/>
    <col min="8469" max="8469" width="12.33203125" style="78" customWidth="1"/>
    <col min="8470" max="8470" width="6" style="78" customWidth="1"/>
    <col min="8471" max="8471" width="8.6640625" style="78" customWidth="1"/>
    <col min="8472" max="8472" width="6.109375" style="78" customWidth="1"/>
    <col min="8473" max="8473" width="8.6640625" style="78" customWidth="1"/>
    <col min="8474" max="8474" width="6.88671875" style="78" bestFit="1" customWidth="1"/>
    <col min="8475" max="8475" width="8.6640625" style="78" customWidth="1"/>
    <col min="8476" max="8476" width="6.109375" style="78" customWidth="1"/>
    <col min="8477" max="8477" width="8.6640625" style="78" customWidth="1"/>
    <col min="8478" max="8478" width="6.88671875" style="78" bestFit="1" customWidth="1"/>
    <col min="8479" max="8720" width="9.109375" style="78"/>
    <col min="8721" max="8721" width="5" style="78" customWidth="1"/>
    <col min="8722" max="8722" width="34.88671875" style="78" customWidth="1"/>
    <col min="8723" max="8724" width="10.33203125" style="78" customWidth="1"/>
    <col min="8725" max="8725" width="12.33203125" style="78" customWidth="1"/>
    <col min="8726" max="8726" width="6" style="78" customWidth="1"/>
    <col min="8727" max="8727" width="8.6640625" style="78" customWidth="1"/>
    <col min="8728" max="8728" width="6.109375" style="78" customWidth="1"/>
    <col min="8729" max="8729" width="8.6640625" style="78" customWidth="1"/>
    <col min="8730" max="8730" width="6.88671875" style="78" bestFit="1" customWidth="1"/>
    <col min="8731" max="8731" width="8.6640625" style="78" customWidth="1"/>
    <col min="8732" max="8732" width="6.109375" style="78" customWidth="1"/>
    <col min="8733" max="8733" width="8.6640625" style="78" customWidth="1"/>
    <col min="8734" max="8734" width="6.88671875" style="78" bestFit="1" customWidth="1"/>
    <col min="8735" max="8976" width="9.109375" style="78"/>
    <col min="8977" max="8977" width="5" style="78" customWidth="1"/>
    <col min="8978" max="8978" width="34.88671875" style="78" customWidth="1"/>
    <col min="8979" max="8980" width="10.33203125" style="78" customWidth="1"/>
    <col min="8981" max="8981" width="12.33203125" style="78" customWidth="1"/>
    <col min="8982" max="8982" width="6" style="78" customWidth="1"/>
    <col min="8983" max="8983" width="8.6640625" style="78" customWidth="1"/>
    <col min="8984" max="8984" width="6.109375" style="78" customWidth="1"/>
    <col min="8985" max="8985" width="8.6640625" style="78" customWidth="1"/>
    <col min="8986" max="8986" width="6.88671875" style="78" bestFit="1" customWidth="1"/>
    <col min="8987" max="8987" width="8.6640625" style="78" customWidth="1"/>
    <col min="8988" max="8988" width="6.109375" style="78" customWidth="1"/>
    <col min="8989" max="8989" width="8.6640625" style="78" customWidth="1"/>
    <col min="8990" max="8990" width="6.88671875" style="78" bestFit="1" customWidth="1"/>
    <col min="8991" max="9232" width="9.109375" style="78"/>
    <col min="9233" max="9233" width="5" style="78" customWidth="1"/>
    <col min="9234" max="9234" width="34.88671875" style="78" customWidth="1"/>
    <col min="9235" max="9236" width="10.33203125" style="78" customWidth="1"/>
    <col min="9237" max="9237" width="12.33203125" style="78" customWidth="1"/>
    <col min="9238" max="9238" width="6" style="78" customWidth="1"/>
    <col min="9239" max="9239" width="8.6640625" style="78" customWidth="1"/>
    <col min="9240" max="9240" width="6.109375" style="78" customWidth="1"/>
    <col min="9241" max="9241" width="8.6640625" style="78" customWidth="1"/>
    <col min="9242" max="9242" width="6.88671875" style="78" bestFit="1" customWidth="1"/>
    <col min="9243" max="9243" width="8.6640625" style="78" customWidth="1"/>
    <col min="9244" max="9244" width="6.109375" style="78" customWidth="1"/>
    <col min="9245" max="9245" width="8.6640625" style="78" customWidth="1"/>
    <col min="9246" max="9246" width="6.88671875" style="78" bestFit="1" customWidth="1"/>
    <col min="9247" max="9488" width="9.109375" style="78"/>
    <col min="9489" max="9489" width="5" style="78" customWidth="1"/>
    <col min="9490" max="9490" width="34.88671875" style="78" customWidth="1"/>
    <col min="9491" max="9492" width="10.33203125" style="78" customWidth="1"/>
    <col min="9493" max="9493" width="12.33203125" style="78" customWidth="1"/>
    <col min="9494" max="9494" width="6" style="78" customWidth="1"/>
    <col min="9495" max="9495" width="8.6640625" style="78" customWidth="1"/>
    <col min="9496" max="9496" width="6.109375" style="78" customWidth="1"/>
    <col min="9497" max="9497" width="8.6640625" style="78" customWidth="1"/>
    <col min="9498" max="9498" width="6.88671875" style="78" bestFit="1" customWidth="1"/>
    <col min="9499" max="9499" width="8.6640625" style="78" customWidth="1"/>
    <col min="9500" max="9500" width="6.109375" style="78" customWidth="1"/>
    <col min="9501" max="9501" width="8.6640625" style="78" customWidth="1"/>
    <col min="9502" max="9502" width="6.88671875" style="78" bestFit="1" customWidth="1"/>
    <col min="9503" max="9744" width="9.109375" style="78"/>
    <col min="9745" max="9745" width="5" style="78" customWidth="1"/>
    <col min="9746" max="9746" width="34.88671875" style="78" customWidth="1"/>
    <col min="9747" max="9748" width="10.33203125" style="78" customWidth="1"/>
    <col min="9749" max="9749" width="12.33203125" style="78" customWidth="1"/>
    <col min="9750" max="9750" width="6" style="78" customWidth="1"/>
    <col min="9751" max="9751" width="8.6640625" style="78" customWidth="1"/>
    <col min="9752" max="9752" width="6.109375" style="78" customWidth="1"/>
    <col min="9753" max="9753" width="8.6640625" style="78" customWidth="1"/>
    <col min="9754" max="9754" width="6.88671875" style="78" bestFit="1" customWidth="1"/>
    <col min="9755" max="9755" width="8.6640625" style="78" customWidth="1"/>
    <col min="9756" max="9756" width="6.109375" style="78" customWidth="1"/>
    <col min="9757" max="9757" width="8.6640625" style="78" customWidth="1"/>
    <col min="9758" max="9758" width="6.88671875" style="78" bestFit="1" customWidth="1"/>
    <col min="9759" max="10000" width="9.109375" style="78"/>
    <col min="10001" max="10001" width="5" style="78" customWidth="1"/>
    <col min="10002" max="10002" width="34.88671875" style="78" customWidth="1"/>
    <col min="10003" max="10004" width="10.33203125" style="78" customWidth="1"/>
    <col min="10005" max="10005" width="12.33203125" style="78" customWidth="1"/>
    <col min="10006" max="10006" width="6" style="78" customWidth="1"/>
    <col min="10007" max="10007" width="8.6640625" style="78" customWidth="1"/>
    <col min="10008" max="10008" width="6.109375" style="78" customWidth="1"/>
    <col min="10009" max="10009" width="8.6640625" style="78" customWidth="1"/>
    <col min="10010" max="10010" width="6.88671875" style="78" bestFit="1" customWidth="1"/>
    <col min="10011" max="10011" width="8.6640625" style="78" customWidth="1"/>
    <col min="10012" max="10012" width="6.109375" style="78" customWidth="1"/>
    <col min="10013" max="10013" width="8.6640625" style="78" customWidth="1"/>
    <col min="10014" max="10014" width="6.88671875" style="78" bestFit="1" customWidth="1"/>
    <col min="10015" max="10256" width="9.109375" style="78"/>
    <col min="10257" max="10257" width="5" style="78" customWidth="1"/>
    <col min="10258" max="10258" width="34.88671875" style="78" customWidth="1"/>
    <col min="10259" max="10260" width="10.33203125" style="78" customWidth="1"/>
    <col min="10261" max="10261" width="12.33203125" style="78" customWidth="1"/>
    <col min="10262" max="10262" width="6" style="78" customWidth="1"/>
    <col min="10263" max="10263" width="8.6640625" style="78" customWidth="1"/>
    <col min="10264" max="10264" width="6.109375" style="78" customWidth="1"/>
    <col min="10265" max="10265" width="8.6640625" style="78" customWidth="1"/>
    <col min="10266" max="10266" width="6.88671875" style="78" bestFit="1" customWidth="1"/>
    <col min="10267" max="10267" width="8.6640625" style="78" customWidth="1"/>
    <col min="10268" max="10268" width="6.109375" style="78" customWidth="1"/>
    <col min="10269" max="10269" width="8.6640625" style="78" customWidth="1"/>
    <col min="10270" max="10270" width="6.88671875" style="78" bestFit="1" customWidth="1"/>
    <col min="10271" max="10512" width="9.109375" style="78"/>
    <col min="10513" max="10513" width="5" style="78" customWidth="1"/>
    <col min="10514" max="10514" width="34.88671875" style="78" customWidth="1"/>
    <col min="10515" max="10516" width="10.33203125" style="78" customWidth="1"/>
    <col min="10517" max="10517" width="12.33203125" style="78" customWidth="1"/>
    <col min="10518" max="10518" width="6" style="78" customWidth="1"/>
    <col min="10519" max="10519" width="8.6640625" style="78" customWidth="1"/>
    <col min="10520" max="10520" width="6.109375" style="78" customWidth="1"/>
    <col min="10521" max="10521" width="8.6640625" style="78" customWidth="1"/>
    <col min="10522" max="10522" width="6.88671875" style="78" bestFit="1" customWidth="1"/>
    <col min="10523" max="10523" width="8.6640625" style="78" customWidth="1"/>
    <col min="10524" max="10524" width="6.109375" style="78" customWidth="1"/>
    <col min="10525" max="10525" width="8.6640625" style="78" customWidth="1"/>
    <col min="10526" max="10526" width="6.88671875" style="78" bestFit="1" customWidth="1"/>
    <col min="10527" max="10768" width="9.109375" style="78"/>
    <col min="10769" max="10769" width="5" style="78" customWidth="1"/>
    <col min="10770" max="10770" width="34.88671875" style="78" customWidth="1"/>
    <col min="10771" max="10772" width="10.33203125" style="78" customWidth="1"/>
    <col min="10773" max="10773" width="12.33203125" style="78" customWidth="1"/>
    <col min="10774" max="10774" width="6" style="78" customWidth="1"/>
    <col min="10775" max="10775" width="8.6640625" style="78" customWidth="1"/>
    <col min="10776" max="10776" width="6.109375" style="78" customWidth="1"/>
    <col min="10777" max="10777" width="8.6640625" style="78" customWidth="1"/>
    <col min="10778" max="10778" width="6.88671875" style="78" bestFit="1" customWidth="1"/>
    <col min="10779" max="10779" width="8.6640625" style="78" customWidth="1"/>
    <col min="10780" max="10780" width="6.109375" style="78" customWidth="1"/>
    <col min="10781" max="10781" width="8.6640625" style="78" customWidth="1"/>
    <col min="10782" max="10782" width="6.88671875" style="78" bestFit="1" customWidth="1"/>
    <col min="10783" max="11024" width="9.109375" style="78"/>
    <col min="11025" max="11025" width="5" style="78" customWidth="1"/>
    <col min="11026" max="11026" width="34.88671875" style="78" customWidth="1"/>
    <col min="11027" max="11028" width="10.33203125" style="78" customWidth="1"/>
    <col min="11029" max="11029" width="12.33203125" style="78" customWidth="1"/>
    <col min="11030" max="11030" width="6" style="78" customWidth="1"/>
    <col min="11031" max="11031" width="8.6640625" style="78" customWidth="1"/>
    <col min="11032" max="11032" width="6.109375" style="78" customWidth="1"/>
    <col min="11033" max="11033" width="8.6640625" style="78" customWidth="1"/>
    <col min="11034" max="11034" width="6.88671875" style="78" bestFit="1" customWidth="1"/>
    <col min="11035" max="11035" width="8.6640625" style="78" customWidth="1"/>
    <col min="11036" max="11036" width="6.109375" style="78" customWidth="1"/>
    <col min="11037" max="11037" width="8.6640625" style="78" customWidth="1"/>
    <col min="11038" max="11038" width="6.88671875" style="78" bestFit="1" customWidth="1"/>
    <col min="11039" max="11280" width="9.109375" style="78"/>
    <col min="11281" max="11281" width="5" style="78" customWidth="1"/>
    <col min="11282" max="11282" width="34.88671875" style="78" customWidth="1"/>
    <col min="11283" max="11284" width="10.33203125" style="78" customWidth="1"/>
    <col min="11285" max="11285" width="12.33203125" style="78" customWidth="1"/>
    <col min="11286" max="11286" width="6" style="78" customWidth="1"/>
    <col min="11287" max="11287" width="8.6640625" style="78" customWidth="1"/>
    <col min="11288" max="11288" width="6.109375" style="78" customWidth="1"/>
    <col min="11289" max="11289" width="8.6640625" style="78" customWidth="1"/>
    <col min="11290" max="11290" width="6.88671875" style="78" bestFit="1" customWidth="1"/>
    <col min="11291" max="11291" width="8.6640625" style="78" customWidth="1"/>
    <col min="11292" max="11292" width="6.109375" style="78" customWidth="1"/>
    <col min="11293" max="11293" width="8.6640625" style="78" customWidth="1"/>
    <col min="11294" max="11294" width="6.88671875" style="78" bestFit="1" customWidth="1"/>
    <col min="11295" max="11536" width="9.109375" style="78"/>
    <col min="11537" max="11537" width="5" style="78" customWidth="1"/>
    <col min="11538" max="11538" width="34.88671875" style="78" customWidth="1"/>
    <col min="11539" max="11540" width="10.33203125" style="78" customWidth="1"/>
    <col min="11541" max="11541" width="12.33203125" style="78" customWidth="1"/>
    <col min="11542" max="11542" width="6" style="78" customWidth="1"/>
    <col min="11543" max="11543" width="8.6640625" style="78" customWidth="1"/>
    <col min="11544" max="11544" width="6.109375" style="78" customWidth="1"/>
    <col min="11545" max="11545" width="8.6640625" style="78" customWidth="1"/>
    <col min="11546" max="11546" width="6.88671875" style="78" bestFit="1" customWidth="1"/>
    <col min="11547" max="11547" width="8.6640625" style="78" customWidth="1"/>
    <col min="11548" max="11548" width="6.109375" style="78" customWidth="1"/>
    <col min="11549" max="11549" width="8.6640625" style="78" customWidth="1"/>
    <col min="11550" max="11550" width="6.88671875" style="78" bestFit="1" customWidth="1"/>
    <col min="11551" max="11792" width="9.109375" style="78"/>
    <col min="11793" max="11793" width="5" style="78" customWidth="1"/>
    <col min="11794" max="11794" width="34.88671875" style="78" customWidth="1"/>
    <col min="11795" max="11796" width="10.33203125" style="78" customWidth="1"/>
    <col min="11797" max="11797" width="12.33203125" style="78" customWidth="1"/>
    <col min="11798" max="11798" width="6" style="78" customWidth="1"/>
    <col min="11799" max="11799" width="8.6640625" style="78" customWidth="1"/>
    <col min="11800" max="11800" width="6.109375" style="78" customWidth="1"/>
    <col min="11801" max="11801" width="8.6640625" style="78" customWidth="1"/>
    <col min="11802" max="11802" width="6.88671875" style="78" bestFit="1" customWidth="1"/>
    <col min="11803" max="11803" width="8.6640625" style="78" customWidth="1"/>
    <col min="11804" max="11804" width="6.109375" style="78" customWidth="1"/>
    <col min="11805" max="11805" width="8.6640625" style="78" customWidth="1"/>
    <col min="11806" max="11806" width="6.88671875" style="78" bestFit="1" customWidth="1"/>
    <col min="11807" max="12048" width="9.109375" style="78"/>
    <col min="12049" max="12049" width="5" style="78" customWidth="1"/>
    <col min="12050" max="12050" width="34.88671875" style="78" customWidth="1"/>
    <col min="12051" max="12052" width="10.33203125" style="78" customWidth="1"/>
    <col min="12053" max="12053" width="12.33203125" style="78" customWidth="1"/>
    <col min="12054" max="12054" width="6" style="78" customWidth="1"/>
    <col min="12055" max="12055" width="8.6640625" style="78" customWidth="1"/>
    <col min="12056" max="12056" width="6.109375" style="78" customWidth="1"/>
    <col min="12057" max="12057" width="8.6640625" style="78" customWidth="1"/>
    <col min="12058" max="12058" width="6.88671875" style="78" bestFit="1" customWidth="1"/>
    <col min="12059" max="12059" width="8.6640625" style="78" customWidth="1"/>
    <col min="12060" max="12060" width="6.109375" style="78" customWidth="1"/>
    <col min="12061" max="12061" width="8.6640625" style="78" customWidth="1"/>
    <col min="12062" max="12062" width="6.88671875" style="78" bestFit="1" customWidth="1"/>
    <col min="12063" max="12304" width="9.109375" style="78"/>
    <col min="12305" max="12305" width="5" style="78" customWidth="1"/>
    <col min="12306" max="12306" width="34.88671875" style="78" customWidth="1"/>
    <col min="12307" max="12308" width="10.33203125" style="78" customWidth="1"/>
    <col min="12309" max="12309" width="12.33203125" style="78" customWidth="1"/>
    <col min="12310" max="12310" width="6" style="78" customWidth="1"/>
    <col min="12311" max="12311" width="8.6640625" style="78" customWidth="1"/>
    <col min="12312" max="12312" width="6.109375" style="78" customWidth="1"/>
    <col min="12313" max="12313" width="8.6640625" style="78" customWidth="1"/>
    <col min="12314" max="12314" width="6.88671875" style="78" bestFit="1" customWidth="1"/>
    <col min="12315" max="12315" width="8.6640625" style="78" customWidth="1"/>
    <col min="12316" max="12316" width="6.109375" style="78" customWidth="1"/>
    <col min="12317" max="12317" width="8.6640625" style="78" customWidth="1"/>
    <col min="12318" max="12318" width="6.88671875" style="78" bestFit="1" customWidth="1"/>
    <col min="12319" max="12560" width="9.109375" style="78"/>
    <col min="12561" max="12561" width="5" style="78" customWidth="1"/>
    <col min="12562" max="12562" width="34.88671875" style="78" customWidth="1"/>
    <col min="12563" max="12564" width="10.33203125" style="78" customWidth="1"/>
    <col min="12565" max="12565" width="12.33203125" style="78" customWidth="1"/>
    <col min="12566" max="12566" width="6" style="78" customWidth="1"/>
    <col min="12567" max="12567" width="8.6640625" style="78" customWidth="1"/>
    <col min="12568" max="12568" width="6.109375" style="78" customWidth="1"/>
    <col min="12569" max="12569" width="8.6640625" style="78" customWidth="1"/>
    <col min="12570" max="12570" width="6.88671875" style="78" bestFit="1" customWidth="1"/>
    <col min="12571" max="12571" width="8.6640625" style="78" customWidth="1"/>
    <col min="12572" max="12572" width="6.109375" style="78" customWidth="1"/>
    <col min="12573" max="12573" width="8.6640625" style="78" customWidth="1"/>
    <col min="12574" max="12574" width="6.88671875" style="78" bestFit="1" customWidth="1"/>
    <col min="12575" max="12816" width="9.109375" style="78"/>
    <col min="12817" max="12817" width="5" style="78" customWidth="1"/>
    <col min="12818" max="12818" width="34.88671875" style="78" customWidth="1"/>
    <col min="12819" max="12820" width="10.33203125" style="78" customWidth="1"/>
    <col min="12821" max="12821" width="12.33203125" style="78" customWidth="1"/>
    <col min="12822" max="12822" width="6" style="78" customWidth="1"/>
    <col min="12823" max="12823" width="8.6640625" style="78" customWidth="1"/>
    <col min="12824" max="12824" width="6.109375" style="78" customWidth="1"/>
    <col min="12825" max="12825" width="8.6640625" style="78" customWidth="1"/>
    <col min="12826" max="12826" width="6.88671875" style="78" bestFit="1" customWidth="1"/>
    <col min="12827" max="12827" width="8.6640625" style="78" customWidth="1"/>
    <col min="12828" max="12828" width="6.109375" style="78" customWidth="1"/>
    <col min="12829" max="12829" width="8.6640625" style="78" customWidth="1"/>
    <col min="12830" max="12830" width="6.88671875" style="78" bestFit="1" customWidth="1"/>
    <col min="12831" max="13072" width="9.109375" style="78"/>
    <col min="13073" max="13073" width="5" style="78" customWidth="1"/>
    <col min="13074" max="13074" width="34.88671875" style="78" customWidth="1"/>
    <col min="13075" max="13076" width="10.33203125" style="78" customWidth="1"/>
    <col min="13077" max="13077" width="12.33203125" style="78" customWidth="1"/>
    <col min="13078" max="13078" width="6" style="78" customWidth="1"/>
    <col min="13079" max="13079" width="8.6640625" style="78" customWidth="1"/>
    <col min="13080" max="13080" width="6.109375" style="78" customWidth="1"/>
    <col min="13081" max="13081" width="8.6640625" style="78" customWidth="1"/>
    <col min="13082" max="13082" width="6.88671875" style="78" bestFit="1" customWidth="1"/>
    <col min="13083" max="13083" width="8.6640625" style="78" customWidth="1"/>
    <col min="13084" max="13084" width="6.109375" style="78" customWidth="1"/>
    <col min="13085" max="13085" width="8.6640625" style="78" customWidth="1"/>
    <col min="13086" max="13086" width="6.88671875" style="78" bestFit="1" customWidth="1"/>
    <col min="13087" max="13328" width="9.109375" style="78"/>
    <col min="13329" max="13329" width="5" style="78" customWidth="1"/>
    <col min="13330" max="13330" width="34.88671875" style="78" customWidth="1"/>
    <col min="13331" max="13332" width="10.33203125" style="78" customWidth="1"/>
    <col min="13333" max="13333" width="12.33203125" style="78" customWidth="1"/>
    <col min="13334" max="13334" width="6" style="78" customWidth="1"/>
    <col min="13335" max="13335" width="8.6640625" style="78" customWidth="1"/>
    <col min="13336" max="13336" width="6.109375" style="78" customWidth="1"/>
    <col min="13337" max="13337" width="8.6640625" style="78" customWidth="1"/>
    <col min="13338" max="13338" width="6.88671875" style="78" bestFit="1" customWidth="1"/>
    <col min="13339" max="13339" width="8.6640625" style="78" customWidth="1"/>
    <col min="13340" max="13340" width="6.109375" style="78" customWidth="1"/>
    <col min="13341" max="13341" width="8.6640625" style="78" customWidth="1"/>
    <col min="13342" max="13342" width="6.88671875" style="78" bestFit="1" customWidth="1"/>
    <col min="13343" max="13584" width="9.109375" style="78"/>
    <col min="13585" max="13585" width="5" style="78" customWidth="1"/>
    <col min="13586" max="13586" width="34.88671875" style="78" customWidth="1"/>
    <col min="13587" max="13588" width="10.33203125" style="78" customWidth="1"/>
    <col min="13589" max="13589" width="12.33203125" style="78" customWidth="1"/>
    <col min="13590" max="13590" width="6" style="78" customWidth="1"/>
    <col min="13591" max="13591" width="8.6640625" style="78" customWidth="1"/>
    <col min="13592" max="13592" width="6.109375" style="78" customWidth="1"/>
    <col min="13593" max="13593" width="8.6640625" style="78" customWidth="1"/>
    <col min="13594" max="13594" width="6.88671875" style="78" bestFit="1" customWidth="1"/>
    <col min="13595" max="13595" width="8.6640625" style="78" customWidth="1"/>
    <col min="13596" max="13596" width="6.109375" style="78" customWidth="1"/>
    <col min="13597" max="13597" width="8.6640625" style="78" customWidth="1"/>
    <col min="13598" max="13598" width="6.88671875" style="78" bestFit="1" customWidth="1"/>
    <col min="13599" max="13840" width="9.109375" style="78"/>
    <col min="13841" max="13841" width="5" style="78" customWidth="1"/>
    <col min="13842" max="13842" width="34.88671875" style="78" customWidth="1"/>
    <col min="13843" max="13844" width="10.33203125" style="78" customWidth="1"/>
    <col min="13845" max="13845" width="12.33203125" style="78" customWidth="1"/>
    <col min="13846" max="13846" width="6" style="78" customWidth="1"/>
    <col min="13847" max="13847" width="8.6640625" style="78" customWidth="1"/>
    <col min="13848" max="13848" width="6.109375" style="78" customWidth="1"/>
    <col min="13849" max="13849" width="8.6640625" style="78" customWidth="1"/>
    <col min="13850" max="13850" width="6.88671875" style="78" bestFit="1" customWidth="1"/>
    <col min="13851" max="13851" width="8.6640625" style="78" customWidth="1"/>
    <col min="13852" max="13852" width="6.109375" style="78" customWidth="1"/>
    <col min="13853" max="13853" width="8.6640625" style="78" customWidth="1"/>
    <col min="13854" max="13854" width="6.88671875" style="78" bestFit="1" customWidth="1"/>
    <col min="13855" max="14096" width="9.109375" style="78"/>
    <col min="14097" max="14097" width="5" style="78" customWidth="1"/>
    <col min="14098" max="14098" width="34.88671875" style="78" customWidth="1"/>
    <col min="14099" max="14100" width="10.33203125" style="78" customWidth="1"/>
    <col min="14101" max="14101" width="12.33203125" style="78" customWidth="1"/>
    <col min="14102" max="14102" width="6" style="78" customWidth="1"/>
    <col min="14103" max="14103" width="8.6640625" style="78" customWidth="1"/>
    <col min="14104" max="14104" width="6.109375" style="78" customWidth="1"/>
    <col min="14105" max="14105" width="8.6640625" style="78" customWidth="1"/>
    <col min="14106" max="14106" width="6.88671875" style="78" bestFit="1" customWidth="1"/>
    <col min="14107" max="14107" width="8.6640625" style="78" customWidth="1"/>
    <col min="14108" max="14108" width="6.109375" style="78" customWidth="1"/>
    <col min="14109" max="14109" width="8.6640625" style="78" customWidth="1"/>
    <col min="14110" max="14110" width="6.88671875" style="78" bestFit="1" customWidth="1"/>
    <col min="14111" max="14352" width="9.109375" style="78"/>
    <col min="14353" max="14353" width="5" style="78" customWidth="1"/>
    <col min="14354" max="14354" width="34.88671875" style="78" customWidth="1"/>
    <col min="14355" max="14356" width="10.33203125" style="78" customWidth="1"/>
    <col min="14357" max="14357" width="12.33203125" style="78" customWidth="1"/>
    <col min="14358" max="14358" width="6" style="78" customWidth="1"/>
    <col min="14359" max="14359" width="8.6640625" style="78" customWidth="1"/>
    <col min="14360" max="14360" width="6.109375" style="78" customWidth="1"/>
    <col min="14361" max="14361" width="8.6640625" style="78" customWidth="1"/>
    <col min="14362" max="14362" width="6.88671875" style="78" bestFit="1" customWidth="1"/>
    <col min="14363" max="14363" width="8.6640625" style="78" customWidth="1"/>
    <col min="14364" max="14364" width="6.109375" style="78" customWidth="1"/>
    <col min="14365" max="14365" width="8.6640625" style="78" customWidth="1"/>
    <col min="14366" max="14366" width="6.88671875" style="78" bestFit="1" customWidth="1"/>
    <col min="14367" max="14608" width="9.109375" style="78"/>
    <col min="14609" max="14609" width="5" style="78" customWidth="1"/>
    <col min="14610" max="14610" width="34.88671875" style="78" customWidth="1"/>
    <col min="14611" max="14612" width="10.33203125" style="78" customWidth="1"/>
    <col min="14613" max="14613" width="12.33203125" style="78" customWidth="1"/>
    <col min="14614" max="14614" width="6" style="78" customWidth="1"/>
    <col min="14615" max="14615" width="8.6640625" style="78" customWidth="1"/>
    <col min="14616" max="14616" width="6.109375" style="78" customWidth="1"/>
    <col min="14617" max="14617" width="8.6640625" style="78" customWidth="1"/>
    <col min="14618" max="14618" width="6.88671875" style="78" bestFit="1" customWidth="1"/>
    <col min="14619" max="14619" width="8.6640625" style="78" customWidth="1"/>
    <col min="14620" max="14620" width="6.109375" style="78" customWidth="1"/>
    <col min="14621" max="14621" width="8.6640625" style="78" customWidth="1"/>
    <col min="14622" max="14622" width="6.88671875" style="78" bestFit="1" customWidth="1"/>
    <col min="14623" max="14864" width="9.109375" style="78"/>
    <col min="14865" max="14865" width="5" style="78" customWidth="1"/>
    <col min="14866" max="14866" width="34.88671875" style="78" customWidth="1"/>
    <col min="14867" max="14868" width="10.33203125" style="78" customWidth="1"/>
    <col min="14869" max="14869" width="12.33203125" style="78" customWidth="1"/>
    <col min="14870" max="14870" width="6" style="78" customWidth="1"/>
    <col min="14871" max="14871" width="8.6640625" style="78" customWidth="1"/>
    <col min="14872" max="14872" width="6.109375" style="78" customWidth="1"/>
    <col min="14873" max="14873" width="8.6640625" style="78" customWidth="1"/>
    <col min="14874" max="14874" width="6.88671875" style="78" bestFit="1" customWidth="1"/>
    <col min="14875" max="14875" width="8.6640625" style="78" customWidth="1"/>
    <col min="14876" max="14876" width="6.109375" style="78" customWidth="1"/>
    <col min="14877" max="14877" width="8.6640625" style="78" customWidth="1"/>
    <col min="14878" max="14878" width="6.88671875" style="78" bestFit="1" customWidth="1"/>
    <col min="14879" max="15120" width="9.109375" style="78"/>
    <col min="15121" max="15121" width="5" style="78" customWidth="1"/>
    <col min="15122" max="15122" width="34.88671875" style="78" customWidth="1"/>
    <col min="15123" max="15124" width="10.33203125" style="78" customWidth="1"/>
    <col min="15125" max="15125" width="12.33203125" style="78" customWidth="1"/>
    <col min="15126" max="15126" width="6" style="78" customWidth="1"/>
    <col min="15127" max="15127" width="8.6640625" style="78" customWidth="1"/>
    <col min="15128" max="15128" width="6.109375" style="78" customWidth="1"/>
    <col min="15129" max="15129" width="8.6640625" style="78" customWidth="1"/>
    <col min="15130" max="15130" width="6.88671875" style="78" bestFit="1" customWidth="1"/>
    <col min="15131" max="15131" width="8.6640625" style="78" customWidth="1"/>
    <col min="15132" max="15132" width="6.109375" style="78" customWidth="1"/>
    <col min="15133" max="15133" width="8.6640625" style="78" customWidth="1"/>
    <col min="15134" max="15134" width="6.88671875" style="78" bestFit="1" customWidth="1"/>
    <col min="15135" max="15376" width="9.109375" style="78"/>
    <col min="15377" max="15377" width="5" style="78" customWidth="1"/>
    <col min="15378" max="15378" width="34.88671875" style="78" customWidth="1"/>
    <col min="15379" max="15380" width="10.33203125" style="78" customWidth="1"/>
    <col min="15381" max="15381" width="12.33203125" style="78" customWidth="1"/>
    <col min="15382" max="15382" width="6" style="78" customWidth="1"/>
    <col min="15383" max="15383" width="8.6640625" style="78" customWidth="1"/>
    <col min="15384" max="15384" width="6.109375" style="78" customWidth="1"/>
    <col min="15385" max="15385" width="8.6640625" style="78" customWidth="1"/>
    <col min="15386" max="15386" width="6.88671875" style="78" bestFit="1" customWidth="1"/>
    <col min="15387" max="15387" width="8.6640625" style="78" customWidth="1"/>
    <col min="15388" max="15388" width="6.109375" style="78" customWidth="1"/>
    <col min="15389" max="15389" width="8.6640625" style="78" customWidth="1"/>
    <col min="15390" max="15390" width="6.88671875" style="78" bestFit="1" customWidth="1"/>
    <col min="15391" max="15632" width="9.109375" style="78"/>
    <col min="15633" max="15633" width="5" style="78" customWidth="1"/>
    <col min="15634" max="15634" width="34.88671875" style="78" customWidth="1"/>
    <col min="15635" max="15636" width="10.33203125" style="78" customWidth="1"/>
    <col min="15637" max="15637" width="12.33203125" style="78" customWidth="1"/>
    <col min="15638" max="15638" width="6" style="78" customWidth="1"/>
    <col min="15639" max="15639" width="8.6640625" style="78" customWidth="1"/>
    <col min="15640" max="15640" width="6.109375" style="78" customWidth="1"/>
    <col min="15641" max="15641" width="8.6640625" style="78" customWidth="1"/>
    <col min="15642" max="15642" width="6.88671875" style="78" bestFit="1" customWidth="1"/>
    <col min="15643" max="15643" width="8.6640625" style="78" customWidth="1"/>
    <col min="15644" max="15644" width="6.109375" style="78" customWidth="1"/>
    <col min="15645" max="15645" width="8.6640625" style="78" customWidth="1"/>
    <col min="15646" max="15646" width="6.88671875" style="78" bestFit="1" customWidth="1"/>
    <col min="15647" max="15888" width="9.109375" style="78"/>
    <col min="15889" max="15889" width="5" style="78" customWidth="1"/>
    <col min="15890" max="15890" width="34.88671875" style="78" customWidth="1"/>
    <col min="15891" max="15892" width="10.33203125" style="78" customWidth="1"/>
    <col min="15893" max="15893" width="12.33203125" style="78" customWidth="1"/>
    <col min="15894" max="15894" width="6" style="78" customWidth="1"/>
    <col min="15895" max="15895" width="8.6640625" style="78" customWidth="1"/>
    <col min="15896" max="15896" width="6.109375" style="78" customWidth="1"/>
    <col min="15897" max="15897" width="8.6640625" style="78" customWidth="1"/>
    <col min="15898" max="15898" width="6.88671875" style="78" bestFit="1" customWidth="1"/>
    <col min="15899" max="15899" width="8.6640625" style="78" customWidth="1"/>
    <col min="15900" max="15900" width="6.109375" style="78" customWidth="1"/>
    <col min="15901" max="15901" width="8.6640625" style="78" customWidth="1"/>
    <col min="15902" max="15902" width="6.88671875" style="78" bestFit="1" customWidth="1"/>
    <col min="15903" max="16144" width="9.109375" style="78"/>
    <col min="16145" max="16145" width="5" style="78" customWidth="1"/>
    <col min="16146" max="16146" width="34.88671875" style="78" customWidth="1"/>
    <col min="16147" max="16148" width="10.33203125" style="78" customWidth="1"/>
    <col min="16149" max="16149" width="12.33203125" style="78" customWidth="1"/>
    <col min="16150" max="16150" width="6" style="78" customWidth="1"/>
    <col min="16151" max="16151" width="8.6640625" style="78" customWidth="1"/>
    <col min="16152" max="16152" width="6.109375" style="78" customWidth="1"/>
    <col min="16153" max="16153" width="8.6640625" style="78" customWidth="1"/>
    <col min="16154" max="16154" width="6.88671875" style="78" bestFit="1" customWidth="1"/>
    <col min="16155" max="16155" width="8.6640625" style="78" customWidth="1"/>
    <col min="16156" max="16156" width="6.109375" style="78" customWidth="1"/>
    <col min="16157" max="16157" width="8.6640625" style="78" customWidth="1"/>
    <col min="16158" max="16158" width="6.88671875" style="78" bestFit="1" customWidth="1"/>
    <col min="16159" max="16384" width="9.109375" style="78"/>
  </cols>
  <sheetData>
    <row r="1" spans="1:32" x14ac:dyDescent="0.25">
      <c r="G1" s="75"/>
      <c r="H1" s="76"/>
      <c r="I1" s="76"/>
      <c r="S1" s="75"/>
      <c r="T1" s="76"/>
      <c r="U1" s="76"/>
      <c r="AA1" s="75"/>
      <c r="AB1" s="76"/>
      <c r="AC1" s="76"/>
    </row>
    <row r="2" spans="1:32" ht="15" x14ac:dyDescent="0.25">
      <c r="A2" s="79"/>
    </row>
    <row r="3" spans="1:32" ht="15.6" thickBot="1" x14ac:dyDescent="0.3">
      <c r="A3" s="79"/>
    </row>
    <row r="4" spans="1:32" s="80" customFormat="1" ht="18" customHeight="1" thickBot="1" x14ac:dyDescent="0.3">
      <c r="A4" s="254" t="s">
        <v>80</v>
      </c>
      <c r="B4" s="255"/>
      <c r="C4" s="255"/>
      <c r="D4" s="255"/>
      <c r="E4" s="255"/>
      <c r="F4" s="255"/>
      <c r="G4" s="255"/>
      <c r="H4" s="255"/>
      <c r="I4" s="255"/>
      <c r="J4" s="255"/>
      <c r="K4" s="255"/>
      <c r="L4" s="255"/>
      <c r="M4" s="255"/>
      <c r="N4" s="255"/>
      <c r="O4" s="255"/>
      <c r="P4" s="255"/>
      <c r="Q4" s="255"/>
      <c r="R4" s="255"/>
      <c r="S4" s="255"/>
      <c r="T4" s="255"/>
      <c r="U4" s="255"/>
      <c r="V4" s="256"/>
      <c r="W4" s="296"/>
      <c r="X4" s="296"/>
      <c r="Y4" s="296"/>
      <c r="Z4" s="296"/>
      <c r="AA4" s="296"/>
      <c r="AB4" s="296"/>
      <c r="AC4" s="296"/>
      <c r="AD4" s="296"/>
    </row>
    <row r="5" spans="1:32" s="80" customFormat="1" ht="8.4" x14ac:dyDescent="0.15">
      <c r="A5" s="229"/>
      <c r="B5" s="230"/>
      <c r="C5" s="231"/>
      <c r="D5" s="232"/>
      <c r="E5" s="232"/>
      <c r="F5" s="232"/>
      <c r="G5" s="233"/>
      <c r="H5" s="234" t="s">
        <v>81</v>
      </c>
      <c r="I5" s="235"/>
      <c r="J5" s="236"/>
      <c r="K5" s="233"/>
      <c r="L5" s="234" t="s">
        <v>82</v>
      </c>
      <c r="M5" s="235"/>
      <c r="N5" s="236"/>
      <c r="O5" s="233"/>
      <c r="P5" s="234" t="s">
        <v>96</v>
      </c>
      <c r="Q5" s="235"/>
      <c r="R5" s="236"/>
      <c r="S5" s="233"/>
      <c r="T5" s="234" t="s">
        <v>97</v>
      </c>
      <c r="U5" s="235"/>
      <c r="V5" s="236"/>
      <c r="W5" s="233"/>
      <c r="X5" s="234" t="s">
        <v>1306</v>
      </c>
      <c r="Y5" s="235"/>
      <c r="Z5" s="236"/>
      <c r="AA5" s="233"/>
      <c r="AB5" s="234" t="s">
        <v>1307</v>
      </c>
      <c r="AC5" s="235"/>
      <c r="AD5" s="236"/>
    </row>
    <row r="6" spans="1:32" s="80" customFormat="1" ht="8.4" x14ac:dyDescent="0.15">
      <c r="A6" s="81"/>
      <c r="B6" s="82"/>
      <c r="C6" s="83"/>
      <c r="D6" s="84"/>
      <c r="E6" s="84"/>
      <c r="F6" s="84"/>
      <c r="G6" s="85" t="s">
        <v>83</v>
      </c>
      <c r="H6" s="86"/>
      <c r="I6" s="87" t="s">
        <v>84</v>
      </c>
      <c r="J6" s="88"/>
      <c r="K6" s="85" t="s">
        <v>83</v>
      </c>
      <c r="L6" s="86"/>
      <c r="M6" s="87" t="s">
        <v>84</v>
      </c>
      <c r="N6" s="88"/>
      <c r="O6" s="85" t="s">
        <v>83</v>
      </c>
      <c r="P6" s="86"/>
      <c r="Q6" s="87" t="s">
        <v>84</v>
      </c>
      <c r="R6" s="88"/>
      <c r="S6" s="85" t="s">
        <v>83</v>
      </c>
      <c r="T6" s="86"/>
      <c r="U6" s="87" t="s">
        <v>84</v>
      </c>
      <c r="V6" s="88"/>
      <c r="W6" s="85" t="s">
        <v>83</v>
      </c>
      <c r="X6" s="86"/>
      <c r="Y6" s="87" t="s">
        <v>84</v>
      </c>
      <c r="Z6" s="88"/>
      <c r="AA6" s="85" t="s">
        <v>83</v>
      </c>
      <c r="AB6" s="86"/>
      <c r="AC6" s="87" t="s">
        <v>84</v>
      </c>
      <c r="AD6" s="88"/>
    </row>
    <row r="7" spans="1:32" s="80" customFormat="1" ht="25.5" customHeight="1" thickBot="1" x14ac:dyDescent="0.2">
      <c r="A7" s="89" t="s">
        <v>85</v>
      </c>
      <c r="B7" s="90" t="s">
        <v>1</v>
      </c>
      <c r="C7" s="91" t="s">
        <v>7</v>
      </c>
      <c r="D7" s="91" t="s">
        <v>8</v>
      </c>
      <c r="E7" s="92" t="s">
        <v>9</v>
      </c>
      <c r="F7" s="93" t="s">
        <v>86</v>
      </c>
      <c r="G7" s="94" t="s">
        <v>87</v>
      </c>
      <c r="H7" s="95" t="s">
        <v>86</v>
      </c>
      <c r="I7" s="91" t="s">
        <v>87</v>
      </c>
      <c r="J7" s="93" t="s">
        <v>86</v>
      </c>
      <c r="K7" s="94" t="s">
        <v>87</v>
      </c>
      <c r="L7" s="95" t="s">
        <v>86</v>
      </c>
      <c r="M7" s="91" t="s">
        <v>87</v>
      </c>
      <c r="N7" s="93" t="s">
        <v>86</v>
      </c>
      <c r="O7" s="94" t="s">
        <v>87</v>
      </c>
      <c r="P7" s="95" t="s">
        <v>86</v>
      </c>
      <c r="Q7" s="91" t="s">
        <v>87</v>
      </c>
      <c r="R7" s="93" t="s">
        <v>86</v>
      </c>
      <c r="S7" s="94" t="s">
        <v>87</v>
      </c>
      <c r="T7" s="95" t="s">
        <v>86</v>
      </c>
      <c r="U7" s="91" t="s">
        <v>87</v>
      </c>
      <c r="V7" s="93" t="s">
        <v>86</v>
      </c>
      <c r="W7" s="94" t="s">
        <v>87</v>
      </c>
      <c r="X7" s="95" t="s">
        <v>86</v>
      </c>
      <c r="Y7" s="91" t="s">
        <v>87</v>
      </c>
      <c r="Z7" s="93" t="s">
        <v>86</v>
      </c>
      <c r="AA7" s="94" t="s">
        <v>87</v>
      </c>
      <c r="AB7" s="95" t="s">
        <v>86</v>
      </c>
      <c r="AC7" s="91" t="s">
        <v>87</v>
      </c>
      <c r="AD7" s="93" t="s">
        <v>86</v>
      </c>
    </row>
    <row r="8" spans="1:32" s="80" customFormat="1" ht="12.6" customHeight="1" thickBot="1" x14ac:dyDescent="0.2">
      <c r="A8" s="96"/>
      <c r="B8" s="97" t="s">
        <v>88</v>
      </c>
      <c r="C8" s="98"/>
      <c r="D8" s="98"/>
      <c r="E8" s="99"/>
      <c r="F8" s="100"/>
      <c r="G8" s="101"/>
      <c r="H8" s="102"/>
      <c r="I8" s="98"/>
      <c r="J8" s="100"/>
      <c r="K8" s="101"/>
      <c r="L8" s="102"/>
      <c r="M8" s="98"/>
      <c r="N8" s="100"/>
      <c r="O8" s="101"/>
      <c r="P8" s="102"/>
      <c r="Q8" s="98"/>
      <c r="R8" s="100"/>
      <c r="S8" s="101"/>
      <c r="T8" s="102"/>
      <c r="U8" s="98"/>
      <c r="V8" s="100"/>
      <c r="W8" s="101"/>
      <c r="X8" s="102"/>
      <c r="Y8" s="98"/>
      <c r="Z8" s="100"/>
      <c r="AA8" s="101"/>
      <c r="AB8" s="102"/>
      <c r="AC8" s="98"/>
      <c r="AD8" s="100"/>
    </row>
    <row r="9" spans="1:32" s="80" customFormat="1" ht="12.6" customHeight="1" thickBot="1" x14ac:dyDescent="0.2">
      <c r="A9" s="96"/>
      <c r="B9" s="293" t="s">
        <v>1303</v>
      </c>
      <c r="C9" s="98"/>
      <c r="D9" s="98"/>
      <c r="E9" s="99"/>
      <c r="F9" s="100"/>
      <c r="G9" s="101"/>
      <c r="H9" s="102"/>
      <c r="I9" s="98"/>
      <c r="J9" s="100"/>
      <c r="K9" s="101"/>
      <c r="L9" s="102"/>
      <c r="M9" s="98"/>
      <c r="N9" s="100"/>
      <c r="O9" s="101"/>
      <c r="P9" s="102"/>
      <c r="Q9" s="98"/>
      <c r="R9" s="100"/>
      <c r="S9" s="101"/>
      <c r="T9" s="102"/>
      <c r="U9" s="98"/>
      <c r="V9" s="100"/>
      <c r="W9" s="101"/>
      <c r="X9" s="102"/>
      <c r="Y9" s="98"/>
      <c r="Z9" s="100"/>
      <c r="AA9" s="101"/>
      <c r="AB9" s="102"/>
      <c r="AC9" s="98"/>
      <c r="AD9" s="100"/>
    </row>
    <row r="10" spans="1:32" s="113" customFormat="1" ht="8.4" x14ac:dyDescent="0.15">
      <c r="A10" s="103">
        <v>1</v>
      </c>
      <c r="B10" s="104" t="str">
        <f>Orçamentária!B19</f>
        <v>INSTALAÇÕES PROVISÓRIAS E SERVIÇOS INICIAIS</v>
      </c>
      <c r="C10" s="105">
        <f>Orçamentária!H24</f>
        <v>0</v>
      </c>
      <c r="D10" s="105">
        <f>Orçamentária!I24</f>
        <v>0</v>
      </c>
      <c r="E10" s="106">
        <f t="shared" ref="E10:E19" si="0">C10+D10</f>
        <v>0</v>
      </c>
      <c r="F10" s="107" t="e">
        <f>+E10/E41*100</f>
        <v>#DIV/0!</v>
      </c>
      <c r="G10" s="108">
        <f t="shared" ref="G10:G19" si="1">+H10*$C10</f>
        <v>0</v>
      </c>
      <c r="H10" s="109">
        <v>0</v>
      </c>
      <c r="I10" s="105">
        <f t="shared" ref="I10:I19" si="2">+J10*$D10</f>
        <v>0</v>
      </c>
      <c r="J10" s="110">
        <f>H10</f>
        <v>0</v>
      </c>
      <c r="K10" s="108">
        <f t="shared" ref="K10:K19" si="3">+L10*$C10</f>
        <v>0</v>
      </c>
      <c r="L10" s="109">
        <v>0</v>
      </c>
      <c r="M10" s="105">
        <f t="shared" ref="M10:M19" si="4">+N10*$D10</f>
        <v>0</v>
      </c>
      <c r="N10" s="110">
        <f>L10</f>
        <v>0</v>
      </c>
      <c r="O10" s="108">
        <f t="shared" ref="O10:O19" si="5">+P10*$C10</f>
        <v>0</v>
      </c>
      <c r="P10" s="109">
        <v>0</v>
      </c>
      <c r="Q10" s="105">
        <f t="shared" ref="Q10:Q19" si="6">+R10*$D10</f>
        <v>0</v>
      </c>
      <c r="R10" s="110">
        <f>P10</f>
        <v>0</v>
      </c>
      <c r="S10" s="111">
        <f t="shared" ref="S10:S19" si="7">+T10*$C10</f>
        <v>0</v>
      </c>
      <c r="T10" s="109">
        <v>0</v>
      </c>
      <c r="U10" s="112">
        <f t="shared" ref="U10:U19" si="8">+V10*$D10</f>
        <v>0</v>
      </c>
      <c r="V10" s="110">
        <f>T10</f>
        <v>0</v>
      </c>
      <c r="W10" s="108">
        <f t="shared" ref="W10:W12" si="9">+X10*$C10</f>
        <v>0</v>
      </c>
      <c r="X10" s="109">
        <v>0</v>
      </c>
      <c r="Y10" s="105">
        <f t="shared" ref="Y10:Y12" si="10">+Z10*$D10</f>
        <v>0</v>
      </c>
      <c r="Z10" s="110">
        <f>X10</f>
        <v>0</v>
      </c>
      <c r="AA10" s="111">
        <f t="shared" ref="AA10:AA12" si="11">+AB10*$C10</f>
        <v>0</v>
      </c>
      <c r="AB10" s="109">
        <v>0</v>
      </c>
      <c r="AC10" s="112">
        <v>0</v>
      </c>
      <c r="AD10" s="110">
        <f>AB10</f>
        <v>0</v>
      </c>
      <c r="AF10" s="228">
        <f>H10+L10+P10+T10+X10+AB10</f>
        <v>0</v>
      </c>
    </row>
    <row r="11" spans="1:32" s="227" customFormat="1" ht="8.4" x14ac:dyDescent="0.15">
      <c r="A11" s="114">
        <v>2</v>
      </c>
      <c r="B11" s="115" t="str">
        <f>Orçamentária!B26</f>
        <v>ADMINISTRAÇÃO DOS SERVIÇOS</v>
      </c>
      <c r="C11" s="116">
        <f>Orçamentária!H31</f>
        <v>0</v>
      </c>
      <c r="D11" s="116">
        <f>Orçamentária!I31</f>
        <v>0</v>
      </c>
      <c r="E11" s="117">
        <f t="shared" si="0"/>
        <v>0</v>
      </c>
      <c r="F11" s="118" t="e">
        <f>+E11/E$41*100</f>
        <v>#DIV/0!</v>
      </c>
      <c r="G11" s="119">
        <f t="shared" si="1"/>
        <v>0</v>
      </c>
      <c r="H11" s="120">
        <v>0</v>
      </c>
      <c r="I11" s="121">
        <f t="shared" si="2"/>
        <v>0</v>
      </c>
      <c r="J11" s="122">
        <f>H11</f>
        <v>0</v>
      </c>
      <c r="K11" s="119">
        <f t="shared" si="3"/>
        <v>0</v>
      </c>
      <c r="L11" s="120">
        <v>0</v>
      </c>
      <c r="M11" s="121">
        <f t="shared" si="4"/>
        <v>0</v>
      </c>
      <c r="N11" s="122">
        <f>L11</f>
        <v>0</v>
      </c>
      <c r="O11" s="119">
        <f t="shared" si="5"/>
        <v>0</v>
      </c>
      <c r="P11" s="120">
        <v>0</v>
      </c>
      <c r="Q11" s="121">
        <f t="shared" si="6"/>
        <v>0</v>
      </c>
      <c r="R11" s="122">
        <f>P11</f>
        <v>0</v>
      </c>
      <c r="S11" s="119">
        <f t="shared" si="7"/>
        <v>0</v>
      </c>
      <c r="T11" s="120">
        <v>0</v>
      </c>
      <c r="U11" s="121">
        <f t="shared" si="8"/>
        <v>0</v>
      </c>
      <c r="V11" s="122">
        <f>T11</f>
        <v>0</v>
      </c>
      <c r="W11" s="119">
        <f t="shared" si="9"/>
        <v>0</v>
      </c>
      <c r="X11" s="120">
        <v>0</v>
      </c>
      <c r="Y11" s="121">
        <f t="shared" si="10"/>
        <v>0</v>
      </c>
      <c r="Z11" s="122">
        <f>X11</f>
        <v>0</v>
      </c>
      <c r="AA11" s="119">
        <f t="shared" si="11"/>
        <v>0</v>
      </c>
      <c r="AB11" s="120">
        <v>0</v>
      </c>
      <c r="AC11" s="121">
        <f t="shared" ref="AC11:AC12" si="12">+AD11*$D11</f>
        <v>0</v>
      </c>
      <c r="AD11" s="122">
        <f>AB11</f>
        <v>0</v>
      </c>
      <c r="AF11" s="228">
        <f t="shared" ref="AF11:AF39" si="13">H11+L11+P11+T11+X11+AB11</f>
        <v>0</v>
      </c>
    </row>
    <row r="12" spans="1:32" s="227" customFormat="1" ht="8.4" x14ac:dyDescent="0.15">
      <c r="A12" s="103">
        <v>3</v>
      </c>
      <c r="B12" s="123" t="str">
        <f>Orçamentária!B33</f>
        <v>CONCLUSÃO DOS SERVIÇOS</v>
      </c>
      <c r="C12" s="124">
        <f>Orçamentária!H37</f>
        <v>0</v>
      </c>
      <c r="D12" s="124">
        <f>Orçamentária!I37</f>
        <v>0</v>
      </c>
      <c r="E12" s="125">
        <f t="shared" si="0"/>
        <v>0</v>
      </c>
      <c r="F12" s="126" t="e">
        <f>+E12/E$41*100</f>
        <v>#DIV/0!</v>
      </c>
      <c r="G12" s="127">
        <f t="shared" si="1"/>
        <v>0</v>
      </c>
      <c r="H12" s="128">
        <v>0</v>
      </c>
      <c r="I12" s="129">
        <f t="shared" si="2"/>
        <v>0</v>
      </c>
      <c r="J12" s="130">
        <f>H12</f>
        <v>0</v>
      </c>
      <c r="K12" s="127">
        <f t="shared" si="3"/>
        <v>0</v>
      </c>
      <c r="L12" s="128">
        <v>0</v>
      </c>
      <c r="M12" s="129">
        <f t="shared" si="4"/>
        <v>0</v>
      </c>
      <c r="N12" s="130">
        <f>L12</f>
        <v>0</v>
      </c>
      <c r="O12" s="127">
        <f t="shared" si="5"/>
        <v>0</v>
      </c>
      <c r="P12" s="128">
        <v>0</v>
      </c>
      <c r="Q12" s="129">
        <f t="shared" si="6"/>
        <v>0</v>
      </c>
      <c r="R12" s="130">
        <f>P12</f>
        <v>0</v>
      </c>
      <c r="S12" s="127">
        <f t="shared" si="7"/>
        <v>0</v>
      </c>
      <c r="T12" s="128">
        <v>0</v>
      </c>
      <c r="U12" s="129">
        <f t="shared" si="8"/>
        <v>0</v>
      </c>
      <c r="V12" s="130">
        <f>T12</f>
        <v>0</v>
      </c>
      <c r="W12" s="127">
        <f t="shared" si="9"/>
        <v>0</v>
      </c>
      <c r="X12" s="128">
        <v>0</v>
      </c>
      <c r="Y12" s="129">
        <f t="shared" si="10"/>
        <v>0</v>
      </c>
      <c r="Z12" s="130">
        <f>X12</f>
        <v>0</v>
      </c>
      <c r="AA12" s="127">
        <f t="shared" si="11"/>
        <v>0</v>
      </c>
      <c r="AB12" s="128">
        <v>0</v>
      </c>
      <c r="AC12" s="129">
        <f t="shared" si="12"/>
        <v>0</v>
      </c>
      <c r="AD12" s="130">
        <f>AB12</f>
        <v>0</v>
      </c>
      <c r="AF12" s="228">
        <f t="shared" si="13"/>
        <v>0</v>
      </c>
    </row>
    <row r="13" spans="1:32" s="227" customFormat="1" ht="8.4" x14ac:dyDescent="0.15">
      <c r="A13" s="294"/>
      <c r="B13" s="295" t="str">
        <f>Orçamentária!B39</f>
        <v>COZINHA DA ESCOLA</v>
      </c>
      <c r="C13" s="124"/>
      <c r="D13" s="124"/>
      <c r="E13" s="125"/>
      <c r="F13" s="126"/>
      <c r="G13" s="127"/>
      <c r="H13" s="128"/>
      <c r="I13" s="129"/>
      <c r="J13" s="130"/>
      <c r="K13" s="127"/>
      <c r="L13" s="128"/>
      <c r="M13" s="129"/>
      <c r="N13" s="130"/>
      <c r="O13" s="127"/>
      <c r="P13" s="128"/>
      <c r="Q13" s="129"/>
      <c r="R13" s="130"/>
      <c r="S13" s="127"/>
      <c r="T13" s="128"/>
      <c r="U13" s="129"/>
      <c r="V13" s="130"/>
      <c r="W13" s="127"/>
      <c r="X13" s="128"/>
      <c r="Y13" s="129"/>
      <c r="Z13" s="130"/>
      <c r="AA13" s="127"/>
      <c r="AB13" s="128"/>
      <c r="AC13" s="129"/>
      <c r="AD13" s="130"/>
      <c r="AF13" s="228"/>
    </row>
    <row r="14" spans="1:32" s="227" customFormat="1" ht="8.4" x14ac:dyDescent="0.15">
      <c r="A14" s="175" t="s">
        <v>62</v>
      </c>
      <c r="B14" s="115" t="str">
        <f>Orçamentária!B40</f>
        <v>DEMOLIÇÕES, REMOÇÕES E RETIRADAS</v>
      </c>
      <c r="C14" s="116">
        <f>Orçamentária!H53</f>
        <v>0</v>
      </c>
      <c r="D14" s="116">
        <f>Orçamentária!I53</f>
        <v>0</v>
      </c>
      <c r="E14" s="117">
        <f t="shared" si="0"/>
        <v>0</v>
      </c>
      <c r="F14" s="118" t="e">
        <f>+E14/E$41*100</f>
        <v>#DIV/0!</v>
      </c>
      <c r="G14" s="119">
        <f t="shared" si="1"/>
        <v>0</v>
      </c>
      <c r="H14" s="120">
        <v>0</v>
      </c>
      <c r="I14" s="121">
        <f t="shared" si="2"/>
        <v>0</v>
      </c>
      <c r="J14" s="122">
        <f>H14</f>
        <v>0</v>
      </c>
      <c r="K14" s="119">
        <f t="shared" si="3"/>
        <v>0</v>
      </c>
      <c r="L14" s="120">
        <v>0</v>
      </c>
      <c r="M14" s="121">
        <f t="shared" si="4"/>
        <v>0</v>
      </c>
      <c r="N14" s="122">
        <f>L14</f>
        <v>0</v>
      </c>
      <c r="O14" s="119">
        <f t="shared" si="5"/>
        <v>0</v>
      </c>
      <c r="P14" s="120">
        <v>0</v>
      </c>
      <c r="Q14" s="121">
        <f t="shared" si="6"/>
        <v>0</v>
      </c>
      <c r="R14" s="122">
        <f>P14</f>
        <v>0</v>
      </c>
      <c r="S14" s="119">
        <f t="shared" si="7"/>
        <v>0</v>
      </c>
      <c r="T14" s="120">
        <v>0</v>
      </c>
      <c r="U14" s="121">
        <f t="shared" si="8"/>
        <v>0</v>
      </c>
      <c r="V14" s="122">
        <f>T14</f>
        <v>0</v>
      </c>
      <c r="W14" s="119">
        <f t="shared" ref="W14:W21" si="14">+X14*$C14</f>
        <v>0</v>
      </c>
      <c r="X14" s="120">
        <v>0</v>
      </c>
      <c r="Y14" s="121">
        <f t="shared" ref="Y14:Y21" si="15">+Z14*$D14</f>
        <v>0</v>
      </c>
      <c r="Z14" s="122">
        <f>X14</f>
        <v>0</v>
      </c>
      <c r="AA14" s="119">
        <f t="shared" ref="AA14:AA21" si="16">+AB14*$C14</f>
        <v>0</v>
      </c>
      <c r="AB14" s="120">
        <v>0</v>
      </c>
      <c r="AC14" s="121">
        <f t="shared" ref="AC14:AC21" si="17">+AD14*$D14</f>
        <v>0</v>
      </c>
      <c r="AD14" s="122">
        <f>AB14</f>
        <v>0</v>
      </c>
      <c r="AF14" s="228">
        <f t="shared" si="13"/>
        <v>0</v>
      </c>
    </row>
    <row r="15" spans="1:32" s="227" customFormat="1" ht="8.4" x14ac:dyDescent="0.15">
      <c r="A15" s="103" t="s">
        <v>63</v>
      </c>
      <c r="B15" s="123" t="str">
        <f>Orçamentária!B55</f>
        <v>ARQUITETURA</v>
      </c>
      <c r="C15" s="124">
        <f>Orçamentária!H109</f>
        <v>0</v>
      </c>
      <c r="D15" s="124">
        <f>Orçamentária!I109</f>
        <v>0</v>
      </c>
      <c r="E15" s="125">
        <f t="shared" si="0"/>
        <v>0</v>
      </c>
      <c r="F15" s="126" t="e">
        <f>+E15/E$41*100</f>
        <v>#DIV/0!</v>
      </c>
      <c r="G15" s="127">
        <f t="shared" si="1"/>
        <v>0</v>
      </c>
      <c r="H15" s="128">
        <v>0</v>
      </c>
      <c r="I15" s="129">
        <f t="shared" si="2"/>
        <v>0</v>
      </c>
      <c r="J15" s="130">
        <f>H15</f>
        <v>0</v>
      </c>
      <c r="K15" s="127">
        <f t="shared" si="3"/>
        <v>0</v>
      </c>
      <c r="L15" s="128">
        <v>0</v>
      </c>
      <c r="M15" s="129">
        <f t="shared" si="4"/>
        <v>0</v>
      </c>
      <c r="N15" s="130">
        <f>L15</f>
        <v>0</v>
      </c>
      <c r="O15" s="127">
        <f t="shared" si="5"/>
        <v>0</v>
      </c>
      <c r="P15" s="128">
        <v>0</v>
      </c>
      <c r="Q15" s="129">
        <f t="shared" si="6"/>
        <v>0</v>
      </c>
      <c r="R15" s="130">
        <f>P15</f>
        <v>0</v>
      </c>
      <c r="S15" s="127">
        <f t="shared" si="7"/>
        <v>0</v>
      </c>
      <c r="T15" s="128">
        <v>0</v>
      </c>
      <c r="U15" s="129">
        <f t="shared" si="8"/>
        <v>0</v>
      </c>
      <c r="V15" s="130">
        <f>T15</f>
        <v>0</v>
      </c>
      <c r="W15" s="127">
        <f t="shared" si="14"/>
        <v>0</v>
      </c>
      <c r="X15" s="128">
        <v>0</v>
      </c>
      <c r="Y15" s="129">
        <f t="shared" si="15"/>
        <v>0</v>
      </c>
      <c r="Z15" s="130">
        <f>X15</f>
        <v>0</v>
      </c>
      <c r="AA15" s="127">
        <f t="shared" si="16"/>
        <v>0</v>
      </c>
      <c r="AB15" s="128">
        <v>0</v>
      </c>
      <c r="AC15" s="129">
        <f t="shared" si="17"/>
        <v>0</v>
      </c>
      <c r="AD15" s="130">
        <f>AB15</f>
        <v>0</v>
      </c>
      <c r="AF15" s="228">
        <f t="shared" si="13"/>
        <v>0</v>
      </c>
    </row>
    <row r="16" spans="1:32" s="227" customFormat="1" ht="8.4" x14ac:dyDescent="0.15">
      <c r="A16" s="175" t="s">
        <v>64</v>
      </c>
      <c r="B16" s="115" t="str">
        <f>Orçamentária!B111</f>
        <v>INSTALAÇÕES HIDROSSANITÁRIAS</v>
      </c>
      <c r="C16" s="116">
        <f>Orçamentária!H161</f>
        <v>0</v>
      </c>
      <c r="D16" s="116">
        <f>Orçamentária!I161</f>
        <v>0</v>
      </c>
      <c r="E16" s="117">
        <f t="shared" si="0"/>
        <v>0</v>
      </c>
      <c r="F16" s="118" t="e">
        <f>+E16/E$41*100</f>
        <v>#DIV/0!</v>
      </c>
      <c r="G16" s="119">
        <f t="shared" si="1"/>
        <v>0</v>
      </c>
      <c r="H16" s="120">
        <v>0</v>
      </c>
      <c r="I16" s="121">
        <f t="shared" si="2"/>
        <v>0</v>
      </c>
      <c r="J16" s="122">
        <f>H16</f>
        <v>0</v>
      </c>
      <c r="K16" s="119">
        <f t="shared" si="3"/>
        <v>0</v>
      </c>
      <c r="L16" s="120">
        <v>0</v>
      </c>
      <c r="M16" s="121">
        <f t="shared" si="4"/>
        <v>0</v>
      </c>
      <c r="N16" s="122">
        <f>L16</f>
        <v>0</v>
      </c>
      <c r="O16" s="119">
        <f t="shared" si="5"/>
        <v>0</v>
      </c>
      <c r="P16" s="120">
        <v>0</v>
      </c>
      <c r="Q16" s="121">
        <f t="shared" si="6"/>
        <v>0</v>
      </c>
      <c r="R16" s="122">
        <f>P16</f>
        <v>0</v>
      </c>
      <c r="S16" s="119">
        <f t="shared" si="7"/>
        <v>0</v>
      </c>
      <c r="T16" s="120">
        <v>0</v>
      </c>
      <c r="U16" s="121">
        <f t="shared" si="8"/>
        <v>0</v>
      </c>
      <c r="V16" s="122">
        <f>T16</f>
        <v>0</v>
      </c>
      <c r="W16" s="119">
        <f t="shared" si="14"/>
        <v>0</v>
      </c>
      <c r="X16" s="120">
        <v>0</v>
      </c>
      <c r="Y16" s="121">
        <f t="shared" si="15"/>
        <v>0</v>
      </c>
      <c r="Z16" s="122">
        <f>X16</f>
        <v>0</v>
      </c>
      <c r="AA16" s="119">
        <f t="shared" si="16"/>
        <v>0</v>
      </c>
      <c r="AB16" s="120">
        <v>0</v>
      </c>
      <c r="AC16" s="121">
        <f t="shared" si="17"/>
        <v>0</v>
      </c>
      <c r="AD16" s="122">
        <f>AB16</f>
        <v>0</v>
      </c>
      <c r="AF16" s="228">
        <f t="shared" si="13"/>
        <v>0</v>
      </c>
    </row>
    <row r="17" spans="1:32" s="131" customFormat="1" ht="8.4" x14ac:dyDescent="0.15">
      <c r="A17" s="103" t="s">
        <v>65</v>
      </c>
      <c r="B17" s="123" t="str">
        <f>Orçamentária!B163</f>
        <v>INSTALAÇÕES ELÉTRICAS E LÓGICA</v>
      </c>
      <c r="C17" s="124">
        <f>Orçamentária!H205</f>
        <v>0</v>
      </c>
      <c r="D17" s="124">
        <f>Orçamentária!I205</f>
        <v>0</v>
      </c>
      <c r="E17" s="125">
        <f t="shared" si="0"/>
        <v>0</v>
      </c>
      <c r="F17" s="126" t="e">
        <f>+E17/E$41*100</f>
        <v>#DIV/0!</v>
      </c>
      <c r="G17" s="127">
        <f t="shared" si="1"/>
        <v>0</v>
      </c>
      <c r="H17" s="128">
        <v>0</v>
      </c>
      <c r="I17" s="129">
        <f t="shared" si="2"/>
        <v>0</v>
      </c>
      <c r="J17" s="130">
        <f>H17</f>
        <v>0</v>
      </c>
      <c r="K17" s="127">
        <f t="shared" si="3"/>
        <v>0</v>
      </c>
      <c r="L17" s="128">
        <v>0</v>
      </c>
      <c r="M17" s="129">
        <f t="shared" si="4"/>
        <v>0</v>
      </c>
      <c r="N17" s="130">
        <f>L17</f>
        <v>0</v>
      </c>
      <c r="O17" s="127">
        <f t="shared" si="5"/>
        <v>0</v>
      </c>
      <c r="P17" s="128">
        <v>0</v>
      </c>
      <c r="Q17" s="129">
        <f t="shared" si="6"/>
        <v>0</v>
      </c>
      <c r="R17" s="130">
        <f>P17</f>
        <v>0</v>
      </c>
      <c r="S17" s="127">
        <f t="shared" si="7"/>
        <v>0</v>
      </c>
      <c r="T17" s="128">
        <v>0</v>
      </c>
      <c r="U17" s="129">
        <f t="shared" si="8"/>
        <v>0</v>
      </c>
      <c r="V17" s="130">
        <f>T17</f>
        <v>0</v>
      </c>
      <c r="W17" s="127">
        <f t="shared" si="14"/>
        <v>0</v>
      </c>
      <c r="X17" s="128">
        <v>0</v>
      </c>
      <c r="Y17" s="129">
        <f t="shared" si="15"/>
        <v>0</v>
      </c>
      <c r="Z17" s="130">
        <f>X17</f>
        <v>0</v>
      </c>
      <c r="AA17" s="127">
        <f t="shared" si="16"/>
        <v>0</v>
      </c>
      <c r="AB17" s="128">
        <v>0</v>
      </c>
      <c r="AC17" s="129">
        <f t="shared" si="17"/>
        <v>0</v>
      </c>
      <c r="AD17" s="130">
        <f>AB17</f>
        <v>0</v>
      </c>
      <c r="AF17" s="228">
        <f t="shared" si="13"/>
        <v>0</v>
      </c>
    </row>
    <row r="18" spans="1:32" s="131" customFormat="1" ht="8.4" x14ac:dyDescent="0.15">
      <c r="A18" s="114" t="s">
        <v>1033</v>
      </c>
      <c r="B18" s="115" t="str">
        <f>Orçamentária!B207</f>
        <v>PROTEÇÃO E COMBATE À INCÊNDIO</v>
      </c>
      <c r="C18" s="116">
        <f>Orçamentária!H236</f>
        <v>0</v>
      </c>
      <c r="D18" s="116">
        <f>Orçamentária!I236</f>
        <v>0</v>
      </c>
      <c r="E18" s="117">
        <f t="shared" si="0"/>
        <v>0</v>
      </c>
      <c r="F18" s="118" t="e">
        <f>+E18/E$41*100</f>
        <v>#DIV/0!</v>
      </c>
      <c r="G18" s="119">
        <f t="shared" si="1"/>
        <v>0</v>
      </c>
      <c r="H18" s="120">
        <v>0</v>
      </c>
      <c r="I18" s="121">
        <f t="shared" si="2"/>
        <v>0</v>
      </c>
      <c r="J18" s="122">
        <f>H18</f>
        <v>0</v>
      </c>
      <c r="K18" s="119">
        <f t="shared" si="3"/>
        <v>0</v>
      </c>
      <c r="L18" s="120">
        <v>0</v>
      </c>
      <c r="M18" s="121">
        <f t="shared" si="4"/>
        <v>0</v>
      </c>
      <c r="N18" s="122">
        <f>L18</f>
        <v>0</v>
      </c>
      <c r="O18" s="119">
        <f t="shared" si="5"/>
        <v>0</v>
      </c>
      <c r="P18" s="120">
        <v>0</v>
      </c>
      <c r="Q18" s="121">
        <f t="shared" si="6"/>
        <v>0</v>
      </c>
      <c r="R18" s="122">
        <f>P18</f>
        <v>0</v>
      </c>
      <c r="S18" s="119">
        <f t="shared" si="7"/>
        <v>0</v>
      </c>
      <c r="T18" s="120">
        <v>0</v>
      </c>
      <c r="U18" s="121">
        <f t="shared" si="8"/>
        <v>0</v>
      </c>
      <c r="V18" s="122">
        <f>T18</f>
        <v>0</v>
      </c>
      <c r="W18" s="119">
        <f t="shared" si="14"/>
        <v>0</v>
      </c>
      <c r="X18" s="120">
        <v>0</v>
      </c>
      <c r="Y18" s="121">
        <f t="shared" si="15"/>
        <v>0</v>
      </c>
      <c r="Z18" s="122">
        <f>X18</f>
        <v>0</v>
      </c>
      <c r="AA18" s="119">
        <f t="shared" si="16"/>
        <v>0</v>
      </c>
      <c r="AB18" s="120">
        <v>0</v>
      </c>
      <c r="AC18" s="121">
        <f t="shared" si="17"/>
        <v>0</v>
      </c>
      <c r="AD18" s="122">
        <f>AB18</f>
        <v>0</v>
      </c>
      <c r="AF18" s="228">
        <f t="shared" si="13"/>
        <v>0</v>
      </c>
    </row>
    <row r="19" spans="1:32" s="131" customFormat="1" ht="8.4" x14ac:dyDescent="0.15">
      <c r="A19" s="176" t="s">
        <v>1039</v>
      </c>
      <c r="B19" s="123" t="str">
        <f>Orçamentária!B238</f>
        <v>CLIMATIZAÇÃO</v>
      </c>
      <c r="C19" s="124">
        <f>Orçamentária!H279</f>
        <v>0</v>
      </c>
      <c r="D19" s="124">
        <f>Orçamentária!I279</f>
        <v>0</v>
      </c>
      <c r="E19" s="125">
        <f t="shared" si="0"/>
        <v>0</v>
      </c>
      <c r="F19" s="126" t="e">
        <f>+E19/E$41*100</f>
        <v>#DIV/0!</v>
      </c>
      <c r="G19" s="127">
        <f t="shared" si="1"/>
        <v>0</v>
      </c>
      <c r="H19" s="128">
        <v>0</v>
      </c>
      <c r="I19" s="129">
        <f t="shared" si="2"/>
        <v>0</v>
      </c>
      <c r="J19" s="130">
        <f t="shared" ref="J19:J26" si="18">H19</f>
        <v>0</v>
      </c>
      <c r="K19" s="127">
        <f t="shared" si="3"/>
        <v>0</v>
      </c>
      <c r="L19" s="128">
        <v>0</v>
      </c>
      <c r="M19" s="129">
        <f t="shared" si="4"/>
        <v>0</v>
      </c>
      <c r="N19" s="130">
        <f t="shared" ref="N19:N26" si="19">L19</f>
        <v>0</v>
      </c>
      <c r="O19" s="127">
        <f t="shared" si="5"/>
        <v>0</v>
      </c>
      <c r="P19" s="128">
        <v>0</v>
      </c>
      <c r="Q19" s="129">
        <f t="shared" si="6"/>
        <v>0</v>
      </c>
      <c r="R19" s="130">
        <f t="shared" ref="R19:R26" si="20">P19</f>
        <v>0</v>
      </c>
      <c r="S19" s="127">
        <f t="shared" si="7"/>
        <v>0</v>
      </c>
      <c r="T19" s="128">
        <v>0</v>
      </c>
      <c r="U19" s="129">
        <f t="shared" si="8"/>
        <v>0</v>
      </c>
      <c r="V19" s="130">
        <f t="shared" ref="V19:V26" si="21">T19</f>
        <v>0</v>
      </c>
      <c r="W19" s="127">
        <f t="shared" si="14"/>
        <v>0</v>
      </c>
      <c r="X19" s="128">
        <v>0</v>
      </c>
      <c r="Y19" s="129">
        <f t="shared" si="15"/>
        <v>0</v>
      </c>
      <c r="Z19" s="130">
        <f t="shared" ref="Z19:Z26" si="22">X19</f>
        <v>0</v>
      </c>
      <c r="AA19" s="127">
        <f t="shared" si="16"/>
        <v>0</v>
      </c>
      <c r="AB19" s="128">
        <v>0</v>
      </c>
      <c r="AC19" s="129">
        <f t="shared" si="17"/>
        <v>0</v>
      </c>
      <c r="AD19" s="130">
        <f t="shared" ref="AD19:AD26" si="23">AB19</f>
        <v>0</v>
      </c>
      <c r="AF19" s="228">
        <f t="shared" si="13"/>
        <v>0</v>
      </c>
    </row>
    <row r="20" spans="1:32" s="227" customFormat="1" ht="8.4" x14ac:dyDescent="0.15">
      <c r="A20" s="294"/>
      <c r="B20" s="295" t="str">
        <f>Orçamentária!B281</f>
        <v>RESTAURANTE</v>
      </c>
      <c r="C20" s="124"/>
      <c r="D20" s="124"/>
      <c r="E20" s="125"/>
      <c r="F20" s="126"/>
      <c r="G20" s="127"/>
      <c r="H20" s="128"/>
      <c r="I20" s="129"/>
      <c r="J20" s="130"/>
      <c r="K20" s="127"/>
      <c r="L20" s="128"/>
      <c r="M20" s="129"/>
      <c r="N20" s="130"/>
      <c r="O20" s="127"/>
      <c r="P20" s="128"/>
      <c r="Q20" s="129"/>
      <c r="R20" s="130"/>
      <c r="S20" s="127"/>
      <c r="T20" s="128"/>
      <c r="U20" s="129"/>
      <c r="V20" s="130"/>
      <c r="W20" s="127"/>
      <c r="X20" s="128"/>
      <c r="Y20" s="129"/>
      <c r="Z20" s="130"/>
      <c r="AA20" s="127"/>
      <c r="AB20" s="128"/>
      <c r="AC20" s="129"/>
      <c r="AD20" s="130"/>
      <c r="AF20" s="228"/>
    </row>
    <row r="21" spans="1:32" s="227" customFormat="1" ht="8.4" x14ac:dyDescent="0.15">
      <c r="A21" s="175" t="s">
        <v>66</v>
      </c>
      <c r="B21" s="115" t="str">
        <f>Orçamentária!B282</f>
        <v>DEMOLIÇÕES, REMOÇÕES E RETIRADAS</v>
      </c>
      <c r="C21" s="116">
        <f>Orçamentária!H294</f>
        <v>0</v>
      </c>
      <c r="D21" s="116">
        <f>Orçamentária!I294</f>
        <v>0</v>
      </c>
      <c r="E21" s="117">
        <f t="shared" ref="E21:E26" si="24">C21+D21</f>
        <v>0</v>
      </c>
      <c r="F21" s="118" t="e">
        <f>+E21/E$41*100</f>
        <v>#DIV/0!</v>
      </c>
      <c r="G21" s="119">
        <f t="shared" ref="G21:G26" si="25">+H21*$C21</f>
        <v>0</v>
      </c>
      <c r="H21" s="120">
        <v>0</v>
      </c>
      <c r="I21" s="121">
        <f t="shared" ref="I21:I26" si="26">+J21*$D21</f>
        <v>0</v>
      </c>
      <c r="J21" s="122">
        <f t="shared" si="18"/>
        <v>0</v>
      </c>
      <c r="K21" s="119">
        <f t="shared" ref="K21:K26" si="27">+L21*$C21</f>
        <v>0</v>
      </c>
      <c r="L21" s="120">
        <v>0</v>
      </c>
      <c r="M21" s="121">
        <f t="shared" ref="M21:M26" si="28">+N21*$D21</f>
        <v>0</v>
      </c>
      <c r="N21" s="122">
        <f t="shared" si="19"/>
        <v>0</v>
      </c>
      <c r="O21" s="119">
        <f t="shared" ref="O21:O26" si="29">+P21*$C21</f>
        <v>0</v>
      </c>
      <c r="P21" s="120">
        <v>0</v>
      </c>
      <c r="Q21" s="121">
        <f t="shared" ref="Q21:Q26" si="30">+R21*$D21</f>
        <v>0</v>
      </c>
      <c r="R21" s="122">
        <f t="shared" si="20"/>
        <v>0</v>
      </c>
      <c r="S21" s="119">
        <f t="shared" ref="S21:S26" si="31">+T21*$C21</f>
        <v>0</v>
      </c>
      <c r="T21" s="120">
        <v>0</v>
      </c>
      <c r="U21" s="121">
        <f t="shared" ref="U21:U26" si="32">+V21*$D21</f>
        <v>0</v>
      </c>
      <c r="V21" s="122">
        <f t="shared" si="21"/>
        <v>0</v>
      </c>
      <c r="W21" s="119">
        <f t="shared" si="14"/>
        <v>0</v>
      </c>
      <c r="X21" s="120">
        <v>0</v>
      </c>
      <c r="Y21" s="121">
        <f t="shared" si="15"/>
        <v>0</v>
      </c>
      <c r="Z21" s="122">
        <f t="shared" si="22"/>
        <v>0</v>
      </c>
      <c r="AA21" s="119">
        <f t="shared" si="16"/>
        <v>0</v>
      </c>
      <c r="AB21" s="120">
        <v>0</v>
      </c>
      <c r="AC21" s="121">
        <f t="shared" si="17"/>
        <v>0</v>
      </c>
      <c r="AD21" s="122">
        <f t="shared" si="23"/>
        <v>0</v>
      </c>
      <c r="AF21" s="228">
        <f t="shared" si="13"/>
        <v>0</v>
      </c>
    </row>
    <row r="22" spans="1:32" s="227" customFormat="1" ht="8.4" x14ac:dyDescent="0.15">
      <c r="A22" s="103" t="s">
        <v>67</v>
      </c>
      <c r="B22" s="123" t="str">
        <f>Orçamentária!B296</f>
        <v>ARQUITETURA</v>
      </c>
      <c r="C22" s="124">
        <f>Orçamentária!H354</f>
        <v>0</v>
      </c>
      <c r="D22" s="124">
        <f>Orçamentária!I354</f>
        <v>0</v>
      </c>
      <c r="E22" s="125">
        <f t="shared" si="24"/>
        <v>0</v>
      </c>
      <c r="F22" s="126" t="e">
        <f>+E22/E$41*100</f>
        <v>#DIV/0!</v>
      </c>
      <c r="G22" s="127">
        <f t="shared" si="25"/>
        <v>0</v>
      </c>
      <c r="H22" s="128">
        <v>0</v>
      </c>
      <c r="I22" s="129">
        <f t="shared" si="26"/>
        <v>0</v>
      </c>
      <c r="J22" s="130">
        <f t="shared" si="18"/>
        <v>0</v>
      </c>
      <c r="K22" s="127">
        <f t="shared" si="27"/>
        <v>0</v>
      </c>
      <c r="L22" s="128">
        <v>0</v>
      </c>
      <c r="M22" s="129">
        <f t="shared" si="28"/>
        <v>0</v>
      </c>
      <c r="N22" s="130">
        <f t="shared" si="19"/>
        <v>0</v>
      </c>
      <c r="O22" s="127">
        <f t="shared" si="29"/>
        <v>0</v>
      </c>
      <c r="P22" s="128">
        <v>0</v>
      </c>
      <c r="Q22" s="129">
        <f t="shared" si="30"/>
        <v>0</v>
      </c>
      <c r="R22" s="130">
        <f t="shared" si="20"/>
        <v>0</v>
      </c>
      <c r="S22" s="127">
        <f t="shared" si="31"/>
        <v>0</v>
      </c>
      <c r="T22" s="128">
        <v>0</v>
      </c>
      <c r="U22" s="129">
        <f t="shared" si="32"/>
        <v>0</v>
      </c>
      <c r="V22" s="130">
        <f t="shared" si="21"/>
        <v>0</v>
      </c>
      <c r="W22" s="127">
        <f t="shared" ref="W22:W28" si="33">+X22*$C22</f>
        <v>0</v>
      </c>
      <c r="X22" s="128">
        <v>0</v>
      </c>
      <c r="Y22" s="129">
        <f t="shared" ref="Y22:Y28" si="34">+Z22*$D22</f>
        <v>0</v>
      </c>
      <c r="Z22" s="130">
        <f t="shared" si="22"/>
        <v>0</v>
      </c>
      <c r="AA22" s="127">
        <f t="shared" ref="AA22:AA28" si="35">+AB22*$C22</f>
        <v>0</v>
      </c>
      <c r="AB22" s="128">
        <v>0</v>
      </c>
      <c r="AC22" s="129">
        <f t="shared" ref="AC22:AC28" si="36">+AD22*$D22</f>
        <v>0</v>
      </c>
      <c r="AD22" s="130">
        <f t="shared" si="23"/>
        <v>0</v>
      </c>
      <c r="AF22" s="228">
        <f t="shared" si="13"/>
        <v>0</v>
      </c>
    </row>
    <row r="23" spans="1:32" s="227" customFormat="1" ht="8.4" x14ac:dyDescent="0.15">
      <c r="A23" s="175" t="s">
        <v>68</v>
      </c>
      <c r="B23" s="115" t="str">
        <f>Orçamentária!B356</f>
        <v>INSTALAÇÕES HIDROSSANITÁRIAS</v>
      </c>
      <c r="C23" s="116">
        <f>Orçamentária!H391</f>
        <v>0</v>
      </c>
      <c r="D23" s="116">
        <f>Orçamentária!I391</f>
        <v>0</v>
      </c>
      <c r="E23" s="117">
        <f t="shared" si="24"/>
        <v>0</v>
      </c>
      <c r="F23" s="118" t="e">
        <f>+E23/E$41*100</f>
        <v>#DIV/0!</v>
      </c>
      <c r="G23" s="119">
        <f t="shared" si="25"/>
        <v>0</v>
      </c>
      <c r="H23" s="120">
        <v>0</v>
      </c>
      <c r="I23" s="121">
        <f t="shared" si="26"/>
        <v>0</v>
      </c>
      <c r="J23" s="122">
        <f t="shared" si="18"/>
        <v>0</v>
      </c>
      <c r="K23" s="119">
        <f t="shared" si="27"/>
        <v>0</v>
      </c>
      <c r="L23" s="120">
        <v>0</v>
      </c>
      <c r="M23" s="121">
        <f t="shared" si="28"/>
        <v>0</v>
      </c>
      <c r="N23" s="122">
        <f t="shared" si="19"/>
        <v>0</v>
      </c>
      <c r="O23" s="119">
        <f t="shared" si="29"/>
        <v>0</v>
      </c>
      <c r="P23" s="120">
        <v>0</v>
      </c>
      <c r="Q23" s="121">
        <f t="shared" si="30"/>
        <v>0</v>
      </c>
      <c r="R23" s="122">
        <f t="shared" si="20"/>
        <v>0</v>
      </c>
      <c r="S23" s="119">
        <f t="shared" si="31"/>
        <v>0</v>
      </c>
      <c r="T23" s="120">
        <v>0</v>
      </c>
      <c r="U23" s="121">
        <f t="shared" si="32"/>
        <v>0</v>
      </c>
      <c r="V23" s="122">
        <f t="shared" si="21"/>
        <v>0</v>
      </c>
      <c r="W23" s="119">
        <f t="shared" si="33"/>
        <v>0</v>
      </c>
      <c r="X23" s="120">
        <v>0</v>
      </c>
      <c r="Y23" s="121">
        <f t="shared" si="34"/>
        <v>0</v>
      </c>
      <c r="Z23" s="122">
        <f t="shared" si="22"/>
        <v>0</v>
      </c>
      <c r="AA23" s="119">
        <f t="shared" si="35"/>
        <v>0</v>
      </c>
      <c r="AB23" s="120">
        <v>0</v>
      </c>
      <c r="AC23" s="121">
        <f t="shared" si="36"/>
        <v>0</v>
      </c>
      <c r="AD23" s="122">
        <f t="shared" si="23"/>
        <v>0</v>
      </c>
      <c r="AF23" s="228">
        <f t="shared" si="13"/>
        <v>0</v>
      </c>
    </row>
    <row r="24" spans="1:32" s="131" customFormat="1" ht="8.4" x14ac:dyDescent="0.15">
      <c r="A24" s="103" t="s">
        <v>69</v>
      </c>
      <c r="B24" s="123" t="str">
        <f>Orçamentária!B393</f>
        <v>INSTALAÇÕES ELÉTRICAS E LÓGICA</v>
      </c>
      <c r="C24" s="124">
        <f>Orçamentária!H442</f>
        <v>0</v>
      </c>
      <c r="D24" s="124">
        <f>Orçamentária!I442</f>
        <v>0</v>
      </c>
      <c r="E24" s="125">
        <f t="shared" si="24"/>
        <v>0</v>
      </c>
      <c r="F24" s="126" t="e">
        <f>+E24/E$41*100</f>
        <v>#DIV/0!</v>
      </c>
      <c r="G24" s="127">
        <f t="shared" si="25"/>
        <v>0</v>
      </c>
      <c r="H24" s="128">
        <v>0</v>
      </c>
      <c r="I24" s="129">
        <f t="shared" si="26"/>
        <v>0</v>
      </c>
      <c r="J24" s="130">
        <f t="shared" si="18"/>
        <v>0</v>
      </c>
      <c r="K24" s="127">
        <f t="shared" si="27"/>
        <v>0</v>
      </c>
      <c r="L24" s="128">
        <v>0</v>
      </c>
      <c r="M24" s="129">
        <f t="shared" si="28"/>
        <v>0</v>
      </c>
      <c r="N24" s="130">
        <f t="shared" si="19"/>
        <v>0</v>
      </c>
      <c r="O24" s="127">
        <f t="shared" si="29"/>
        <v>0</v>
      </c>
      <c r="P24" s="128">
        <v>0</v>
      </c>
      <c r="Q24" s="129">
        <f t="shared" si="30"/>
        <v>0</v>
      </c>
      <c r="R24" s="130">
        <f t="shared" si="20"/>
        <v>0</v>
      </c>
      <c r="S24" s="127">
        <f t="shared" si="31"/>
        <v>0</v>
      </c>
      <c r="T24" s="128">
        <v>0</v>
      </c>
      <c r="U24" s="129">
        <f t="shared" si="32"/>
        <v>0</v>
      </c>
      <c r="V24" s="130">
        <f t="shared" si="21"/>
        <v>0</v>
      </c>
      <c r="W24" s="127">
        <f t="shared" si="33"/>
        <v>0</v>
      </c>
      <c r="X24" s="128">
        <v>0</v>
      </c>
      <c r="Y24" s="129">
        <f t="shared" si="34"/>
        <v>0</v>
      </c>
      <c r="Z24" s="130">
        <f t="shared" si="22"/>
        <v>0</v>
      </c>
      <c r="AA24" s="127">
        <f t="shared" si="35"/>
        <v>0</v>
      </c>
      <c r="AB24" s="128">
        <v>0</v>
      </c>
      <c r="AC24" s="129">
        <f t="shared" si="36"/>
        <v>0</v>
      </c>
      <c r="AD24" s="130">
        <f t="shared" si="23"/>
        <v>0</v>
      </c>
      <c r="AF24" s="228">
        <f t="shared" si="13"/>
        <v>0</v>
      </c>
    </row>
    <row r="25" spans="1:32" s="131" customFormat="1" ht="8.4" x14ac:dyDescent="0.15">
      <c r="A25" s="114" t="s">
        <v>70</v>
      </c>
      <c r="B25" s="115" t="str">
        <f>Orçamentária!B444</f>
        <v>PROTEÇÃO E COMBATE À INCÊNDIO</v>
      </c>
      <c r="C25" s="116">
        <f>Orçamentária!H470</f>
        <v>0</v>
      </c>
      <c r="D25" s="116">
        <f>Orçamentária!I470</f>
        <v>0</v>
      </c>
      <c r="E25" s="117">
        <f t="shared" si="24"/>
        <v>0</v>
      </c>
      <c r="F25" s="118" t="e">
        <f>+E25/E$41*100</f>
        <v>#DIV/0!</v>
      </c>
      <c r="G25" s="119">
        <f t="shared" si="25"/>
        <v>0</v>
      </c>
      <c r="H25" s="120">
        <v>0</v>
      </c>
      <c r="I25" s="121">
        <f t="shared" si="26"/>
        <v>0</v>
      </c>
      <c r="J25" s="122">
        <f t="shared" si="18"/>
        <v>0</v>
      </c>
      <c r="K25" s="119">
        <f t="shared" si="27"/>
        <v>0</v>
      </c>
      <c r="L25" s="120">
        <v>0</v>
      </c>
      <c r="M25" s="121">
        <f t="shared" si="28"/>
        <v>0</v>
      </c>
      <c r="N25" s="122">
        <f t="shared" si="19"/>
        <v>0</v>
      </c>
      <c r="O25" s="119">
        <f t="shared" si="29"/>
        <v>0</v>
      </c>
      <c r="P25" s="120">
        <v>0</v>
      </c>
      <c r="Q25" s="121">
        <f t="shared" si="30"/>
        <v>0</v>
      </c>
      <c r="R25" s="122">
        <f t="shared" si="20"/>
        <v>0</v>
      </c>
      <c r="S25" s="119">
        <f t="shared" si="31"/>
        <v>0</v>
      </c>
      <c r="T25" s="120">
        <v>0</v>
      </c>
      <c r="U25" s="121">
        <f t="shared" si="32"/>
        <v>0</v>
      </c>
      <c r="V25" s="122">
        <f t="shared" si="21"/>
        <v>0</v>
      </c>
      <c r="W25" s="119">
        <f t="shared" si="33"/>
        <v>0</v>
      </c>
      <c r="X25" s="120">
        <v>0</v>
      </c>
      <c r="Y25" s="121">
        <f t="shared" si="34"/>
        <v>0</v>
      </c>
      <c r="Z25" s="122">
        <f t="shared" si="22"/>
        <v>0</v>
      </c>
      <c r="AA25" s="119">
        <f t="shared" si="35"/>
        <v>0</v>
      </c>
      <c r="AB25" s="120">
        <v>0</v>
      </c>
      <c r="AC25" s="121">
        <f t="shared" si="36"/>
        <v>0</v>
      </c>
      <c r="AD25" s="122">
        <f t="shared" si="23"/>
        <v>0</v>
      </c>
      <c r="AF25" s="228">
        <f t="shared" si="13"/>
        <v>0</v>
      </c>
    </row>
    <row r="26" spans="1:32" s="131" customFormat="1" ht="9" thickBot="1" x14ac:dyDescent="0.2">
      <c r="A26" s="176" t="s">
        <v>71</v>
      </c>
      <c r="B26" s="123" t="str">
        <f>Orçamentária!B472</f>
        <v>CLIMATIZAÇÃO</v>
      </c>
      <c r="C26" s="124">
        <f>Orçamentária!H530</f>
        <v>0</v>
      </c>
      <c r="D26" s="124">
        <f>Orçamentária!I530</f>
        <v>0</v>
      </c>
      <c r="E26" s="125">
        <f t="shared" si="24"/>
        <v>0</v>
      </c>
      <c r="F26" s="126" t="e">
        <f>+E26/E$41*100</f>
        <v>#DIV/0!</v>
      </c>
      <c r="G26" s="127">
        <f t="shared" si="25"/>
        <v>0</v>
      </c>
      <c r="H26" s="128">
        <v>0</v>
      </c>
      <c r="I26" s="129">
        <f t="shared" si="26"/>
        <v>0</v>
      </c>
      <c r="J26" s="130">
        <f t="shared" si="18"/>
        <v>0</v>
      </c>
      <c r="K26" s="127">
        <f t="shared" si="27"/>
        <v>0</v>
      </c>
      <c r="L26" s="128">
        <v>0</v>
      </c>
      <c r="M26" s="129">
        <f t="shared" si="28"/>
        <v>0</v>
      </c>
      <c r="N26" s="130">
        <f t="shared" si="19"/>
        <v>0</v>
      </c>
      <c r="O26" s="127">
        <f t="shared" si="29"/>
        <v>0</v>
      </c>
      <c r="P26" s="128">
        <v>0</v>
      </c>
      <c r="Q26" s="129">
        <f t="shared" si="30"/>
        <v>0</v>
      </c>
      <c r="R26" s="130">
        <f t="shared" si="20"/>
        <v>0</v>
      </c>
      <c r="S26" s="127">
        <f t="shared" si="31"/>
        <v>0</v>
      </c>
      <c r="T26" s="128">
        <v>0</v>
      </c>
      <c r="U26" s="129">
        <f t="shared" si="32"/>
        <v>0</v>
      </c>
      <c r="V26" s="130">
        <f t="shared" si="21"/>
        <v>0</v>
      </c>
      <c r="W26" s="127">
        <f t="shared" si="33"/>
        <v>0</v>
      </c>
      <c r="X26" s="128">
        <v>0</v>
      </c>
      <c r="Y26" s="129">
        <f t="shared" si="34"/>
        <v>0</v>
      </c>
      <c r="Z26" s="130">
        <f t="shared" si="22"/>
        <v>0</v>
      </c>
      <c r="AA26" s="127">
        <f t="shared" si="35"/>
        <v>0</v>
      </c>
      <c r="AB26" s="128">
        <v>0</v>
      </c>
      <c r="AC26" s="129">
        <f t="shared" si="36"/>
        <v>0</v>
      </c>
      <c r="AD26" s="130">
        <f t="shared" si="23"/>
        <v>0</v>
      </c>
      <c r="AF26" s="228">
        <f t="shared" si="13"/>
        <v>0</v>
      </c>
    </row>
    <row r="27" spans="1:32" s="80" customFormat="1" ht="9" thickBot="1" x14ac:dyDescent="0.2">
      <c r="A27" s="96"/>
      <c r="B27" s="293" t="s">
        <v>1304</v>
      </c>
      <c r="C27" s="98"/>
      <c r="D27" s="98"/>
      <c r="E27" s="99"/>
      <c r="F27" s="100"/>
      <c r="G27" s="101"/>
      <c r="H27" s="102"/>
      <c r="I27" s="98"/>
      <c r="J27" s="100"/>
      <c r="K27" s="101"/>
      <c r="L27" s="102"/>
      <c r="M27" s="98"/>
      <c r="N27" s="100"/>
      <c r="O27" s="101"/>
      <c r="P27" s="102"/>
      <c r="Q27" s="98"/>
      <c r="R27" s="100"/>
      <c r="S27" s="101"/>
      <c r="T27" s="102"/>
      <c r="U27" s="98"/>
      <c r="V27" s="100"/>
      <c r="W27" s="101"/>
      <c r="X27" s="102"/>
      <c r="Y27" s="98"/>
      <c r="Z27" s="100"/>
      <c r="AA27" s="101"/>
      <c r="AB27" s="102"/>
      <c r="AC27" s="98"/>
      <c r="AD27" s="100"/>
      <c r="AF27" s="228">
        <f t="shared" si="13"/>
        <v>0</v>
      </c>
    </row>
    <row r="28" spans="1:32" s="113" customFormat="1" ht="8.4" x14ac:dyDescent="0.15">
      <c r="A28" s="103">
        <v>1</v>
      </c>
      <c r="B28" s="104" t="str">
        <f>Orçamentária!B542</f>
        <v>INSTALAÇÕES PROVISÓRIAS E SERVIÇOS INICIAIS</v>
      </c>
      <c r="C28" s="105">
        <f>Orçamentária!H547</f>
        <v>0</v>
      </c>
      <c r="D28" s="105">
        <f>Orçamentária!I547</f>
        <v>0</v>
      </c>
      <c r="E28" s="106">
        <f t="shared" ref="E28:E35" si="37">C28+D28</f>
        <v>0</v>
      </c>
      <c r="F28" s="107" t="e">
        <f>+E28/E41*100</f>
        <v>#DIV/0!</v>
      </c>
      <c r="G28" s="108">
        <f t="shared" ref="G28:G35" si="38">+H28*$C28</f>
        <v>0</v>
      </c>
      <c r="H28" s="109">
        <v>0</v>
      </c>
      <c r="I28" s="105">
        <f t="shared" ref="I28:I35" si="39">+J28*$D28</f>
        <v>0</v>
      </c>
      <c r="J28" s="110">
        <f>H28</f>
        <v>0</v>
      </c>
      <c r="K28" s="108">
        <f t="shared" ref="K28:K35" si="40">+L28*$C28</f>
        <v>0</v>
      </c>
      <c r="L28" s="109">
        <v>0</v>
      </c>
      <c r="M28" s="105">
        <f t="shared" ref="M28:M35" si="41">+N28*$D28</f>
        <v>0</v>
      </c>
      <c r="N28" s="110">
        <f>L28</f>
        <v>0</v>
      </c>
      <c r="O28" s="108">
        <f t="shared" ref="O28:O35" si="42">+P28*$C28</f>
        <v>0</v>
      </c>
      <c r="P28" s="109">
        <v>0</v>
      </c>
      <c r="Q28" s="105">
        <f t="shared" ref="Q28:Q35" si="43">+R28*$D28</f>
        <v>0</v>
      </c>
      <c r="R28" s="110">
        <f>P28</f>
        <v>0</v>
      </c>
      <c r="S28" s="111">
        <f t="shared" ref="S28:S35" si="44">+T28*$C28</f>
        <v>0</v>
      </c>
      <c r="T28" s="109">
        <v>0</v>
      </c>
      <c r="U28" s="112">
        <f t="shared" ref="U28:U35" si="45">+V28*$D28</f>
        <v>0</v>
      </c>
      <c r="V28" s="110">
        <f>T28</f>
        <v>0</v>
      </c>
      <c r="W28" s="108">
        <f t="shared" ref="W28:W35" si="46">+X28*$C28</f>
        <v>0</v>
      </c>
      <c r="X28" s="109">
        <v>0</v>
      </c>
      <c r="Y28" s="105">
        <f t="shared" ref="Y28:Y35" si="47">+Z28*$D28</f>
        <v>0</v>
      </c>
      <c r="Z28" s="110">
        <f>X28</f>
        <v>0</v>
      </c>
      <c r="AA28" s="111">
        <f t="shared" ref="AA28:AA35" si="48">+AB28*$C28</f>
        <v>0</v>
      </c>
      <c r="AB28" s="109">
        <v>0</v>
      </c>
      <c r="AC28" s="112">
        <f t="shared" ref="AC28:AC35" si="49">+AD28*$D28</f>
        <v>0</v>
      </c>
      <c r="AD28" s="110">
        <f>AB28</f>
        <v>0</v>
      </c>
      <c r="AF28" s="228">
        <f t="shared" si="13"/>
        <v>0</v>
      </c>
    </row>
    <row r="29" spans="1:32" s="227" customFormat="1" ht="8.4" x14ac:dyDescent="0.15">
      <c r="A29" s="114">
        <v>2</v>
      </c>
      <c r="B29" s="115" t="str">
        <f>Orçamentária!B549</f>
        <v>ADMINISTRAÇÃO DOS SERVIÇOS</v>
      </c>
      <c r="C29" s="116">
        <f>Orçamentária!H554</f>
        <v>0</v>
      </c>
      <c r="D29" s="116">
        <f>Orçamentária!I554</f>
        <v>0</v>
      </c>
      <c r="E29" s="117">
        <f t="shared" si="37"/>
        <v>0</v>
      </c>
      <c r="F29" s="118" t="e">
        <f>+E29/E$41*100</f>
        <v>#DIV/0!</v>
      </c>
      <c r="G29" s="119">
        <f t="shared" si="38"/>
        <v>0</v>
      </c>
      <c r="H29" s="120">
        <v>0</v>
      </c>
      <c r="I29" s="121">
        <f t="shared" si="39"/>
        <v>0</v>
      </c>
      <c r="J29" s="122">
        <f t="shared" ref="J29:J35" si="50">H29</f>
        <v>0</v>
      </c>
      <c r="K29" s="119">
        <f t="shared" si="40"/>
        <v>0</v>
      </c>
      <c r="L29" s="120">
        <v>0</v>
      </c>
      <c r="M29" s="121">
        <f t="shared" si="41"/>
        <v>0</v>
      </c>
      <c r="N29" s="122">
        <f t="shared" ref="N29:N35" si="51">L29</f>
        <v>0</v>
      </c>
      <c r="O29" s="119">
        <f t="shared" si="42"/>
        <v>0</v>
      </c>
      <c r="P29" s="120">
        <v>0</v>
      </c>
      <c r="Q29" s="121">
        <f t="shared" si="43"/>
        <v>0</v>
      </c>
      <c r="R29" s="122">
        <f t="shared" ref="R29:R35" si="52">P29</f>
        <v>0</v>
      </c>
      <c r="S29" s="119">
        <f t="shared" si="44"/>
        <v>0</v>
      </c>
      <c r="T29" s="120">
        <v>0</v>
      </c>
      <c r="U29" s="121">
        <f t="shared" si="45"/>
        <v>0</v>
      </c>
      <c r="V29" s="122">
        <f t="shared" ref="V29:V35" si="53">T29</f>
        <v>0</v>
      </c>
      <c r="W29" s="119">
        <f t="shared" si="46"/>
        <v>0</v>
      </c>
      <c r="X29" s="120">
        <v>0</v>
      </c>
      <c r="Y29" s="121">
        <f t="shared" si="47"/>
        <v>0</v>
      </c>
      <c r="Z29" s="122">
        <f t="shared" ref="Z29:Z35" si="54">X29</f>
        <v>0</v>
      </c>
      <c r="AA29" s="119">
        <f t="shared" si="48"/>
        <v>0</v>
      </c>
      <c r="AB29" s="120">
        <v>0</v>
      </c>
      <c r="AC29" s="121">
        <f t="shared" si="49"/>
        <v>0</v>
      </c>
      <c r="AD29" s="122">
        <f t="shared" ref="AD29:AD35" si="55">AB29</f>
        <v>0</v>
      </c>
      <c r="AF29" s="228">
        <f t="shared" si="13"/>
        <v>0</v>
      </c>
    </row>
    <row r="30" spans="1:32" s="227" customFormat="1" ht="8.4" x14ac:dyDescent="0.15">
      <c r="A30" s="103">
        <v>3</v>
      </c>
      <c r="B30" s="123" t="str">
        <f>Orçamentária!B556</f>
        <v>DEMOLIÇÕES, REMOÇÕES E RETIRADAS</v>
      </c>
      <c r="C30" s="124">
        <f>Orçamentária!H576</f>
        <v>0</v>
      </c>
      <c r="D30" s="124">
        <f>Orçamentária!I576</f>
        <v>0</v>
      </c>
      <c r="E30" s="125">
        <f t="shared" si="37"/>
        <v>0</v>
      </c>
      <c r="F30" s="126" t="e">
        <f>+E30/E$41*100</f>
        <v>#DIV/0!</v>
      </c>
      <c r="G30" s="127">
        <f t="shared" si="38"/>
        <v>0</v>
      </c>
      <c r="H30" s="128">
        <v>0</v>
      </c>
      <c r="I30" s="129">
        <f t="shared" si="39"/>
        <v>0</v>
      </c>
      <c r="J30" s="130">
        <f t="shared" si="50"/>
        <v>0</v>
      </c>
      <c r="K30" s="127">
        <f t="shared" si="40"/>
        <v>0</v>
      </c>
      <c r="L30" s="128">
        <v>0</v>
      </c>
      <c r="M30" s="129">
        <f t="shared" si="41"/>
        <v>0</v>
      </c>
      <c r="N30" s="130">
        <f t="shared" si="51"/>
        <v>0</v>
      </c>
      <c r="O30" s="127">
        <f t="shared" si="42"/>
        <v>0</v>
      </c>
      <c r="P30" s="128">
        <v>0</v>
      </c>
      <c r="Q30" s="129">
        <f t="shared" si="43"/>
        <v>0</v>
      </c>
      <c r="R30" s="130">
        <f t="shared" si="52"/>
        <v>0</v>
      </c>
      <c r="S30" s="127">
        <f t="shared" si="44"/>
        <v>0</v>
      </c>
      <c r="T30" s="128">
        <v>0</v>
      </c>
      <c r="U30" s="129">
        <f t="shared" si="45"/>
        <v>0</v>
      </c>
      <c r="V30" s="130">
        <f t="shared" si="53"/>
        <v>0</v>
      </c>
      <c r="W30" s="127">
        <f t="shared" si="46"/>
        <v>0</v>
      </c>
      <c r="X30" s="128">
        <v>0</v>
      </c>
      <c r="Y30" s="129">
        <f t="shared" si="47"/>
        <v>0</v>
      </c>
      <c r="Z30" s="130">
        <f t="shared" si="54"/>
        <v>0</v>
      </c>
      <c r="AA30" s="127">
        <f t="shared" si="48"/>
        <v>0</v>
      </c>
      <c r="AB30" s="128">
        <v>0</v>
      </c>
      <c r="AC30" s="129">
        <f t="shared" si="49"/>
        <v>0</v>
      </c>
      <c r="AD30" s="130">
        <f t="shared" si="55"/>
        <v>0</v>
      </c>
      <c r="AF30" s="228">
        <f t="shared" si="13"/>
        <v>0</v>
      </c>
    </row>
    <row r="31" spans="1:32" s="227" customFormat="1" ht="8.4" x14ac:dyDescent="0.15">
      <c r="A31" s="175">
        <v>4</v>
      </c>
      <c r="B31" s="115" t="str">
        <f>Orçamentária!B578</f>
        <v>ARQUITETURA E URBANISMO</v>
      </c>
      <c r="C31" s="116">
        <f>Orçamentária!H626</f>
        <v>0</v>
      </c>
      <c r="D31" s="116">
        <f>Orçamentária!I626</f>
        <v>0</v>
      </c>
      <c r="E31" s="117">
        <f t="shared" si="37"/>
        <v>0</v>
      </c>
      <c r="F31" s="118" t="e">
        <f>+E31/E$41*100</f>
        <v>#DIV/0!</v>
      </c>
      <c r="G31" s="119">
        <f t="shared" si="38"/>
        <v>0</v>
      </c>
      <c r="H31" s="120">
        <v>0</v>
      </c>
      <c r="I31" s="121">
        <f t="shared" si="39"/>
        <v>0</v>
      </c>
      <c r="J31" s="122">
        <f t="shared" si="50"/>
        <v>0</v>
      </c>
      <c r="K31" s="119">
        <f t="shared" si="40"/>
        <v>0</v>
      </c>
      <c r="L31" s="120">
        <v>0</v>
      </c>
      <c r="M31" s="121">
        <f t="shared" si="41"/>
        <v>0</v>
      </c>
      <c r="N31" s="122">
        <f t="shared" si="51"/>
        <v>0</v>
      </c>
      <c r="O31" s="119">
        <f t="shared" si="42"/>
        <v>0</v>
      </c>
      <c r="P31" s="120">
        <v>0</v>
      </c>
      <c r="Q31" s="121">
        <f t="shared" si="43"/>
        <v>0</v>
      </c>
      <c r="R31" s="122">
        <f t="shared" si="52"/>
        <v>0</v>
      </c>
      <c r="S31" s="119">
        <f t="shared" si="44"/>
        <v>0</v>
      </c>
      <c r="T31" s="120">
        <v>0</v>
      </c>
      <c r="U31" s="121">
        <f t="shared" si="45"/>
        <v>0</v>
      </c>
      <c r="V31" s="122">
        <f t="shared" si="53"/>
        <v>0</v>
      </c>
      <c r="W31" s="119">
        <f t="shared" si="46"/>
        <v>0</v>
      </c>
      <c r="X31" s="120">
        <v>0</v>
      </c>
      <c r="Y31" s="121">
        <f t="shared" si="47"/>
        <v>0</v>
      </c>
      <c r="Z31" s="122">
        <f t="shared" si="54"/>
        <v>0</v>
      </c>
      <c r="AA31" s="119">
        <f t="shared" si="48"/>
        <v>0</v>
      </c>
      <c r="AB31" s="120">
        <v>0</v>
      </c>
      <c r="AC31" s="121">
        <f t="shared" si="49"/>
        <v>0</v>
      </c>
      <c r="AD31" s="122">
        <f t="shared" si="55"/>
        <v>0</v>
      </c>
      <c r="AF31" s="228">
        <f t="shared" si="13"/>
        <v>0</v>
      </c>
    </row>
    <row r="32" spans="1:32" s="227" customFormat="1" ht="8.4" x14ac:dyDescent="0.15">
      <c r="A32" s="103">
        <v>5</v>
      </c>
      <c r="B32" s="123" t="str">
        <f>Orçamentária!B628</f>
        <v>INSTALAÇÕES ELÉTRICAS E LÓGICA</v>
      </c>
      <c r="C32" s="124">
        <f>Orçamentária!H686</f>
        <v>0</v>
      </c>
      <c r="D32" s="124">
        <f>Orçamentária!I686</f>
        <v>0</v>
      </c>
      <c r="E32" s="125">
        <f t="shared" si="37"/>
        <v>0</v>
      </c>
      <c r="F32" s="126" t="e">
        <f>+E32/E$41*100</f>
        <v>#DIV/0!</v>
      </c>
      <c r="G32" s="127">
        <f t="shared" si="38"/>
        <v>0</v>
      </c>
      <c r="H32" s="128">
        <v>0</v>
      </c>
      <c r="I32" s="129">
        <f t="shared" si="39"/>
        <v>0</v>
      </c>
      <c r="J32" s="130">
        <f t="shared" si="50"/>
        <v>0</v>
      </c>
      <c r="K32" s="127">
        <f t="shared" si="40"/>
        <v>0</v>
      </c>
      <c r="L32" s="128">
        <v>0</v>
      </c>
      <c r="M32" s="129">
        <f t="shared" si="41"/>
        <v>0</v>
      </c>
      <c r="N32" s="130">
        <f t="shared" si="51"/>
        <v>0</v>
      </c>
      <c r="O32" s="127">
        <f t="shared" si="42"/>
        <v>0</v>
      </c>
      <c r="P32" s="128">
        <v>0</v>
      </c>
      <c r="Q32" s="129">
        <f t="shared" si="43"/>
        <v>0</v>
      </c>
      <c r="R32" s="130">
        <f t="shared" si="52"/>
        <v>0</v>
      </c>
      <c r="S32" s="127">
        <f t="shared" si="44"/>
        <v>0</v>
      </c>
      <c r="T32" s="128">
        <v>0</v>
      </c>
      <c r="U32" s="129">
        <f t="shared" si="45"/>
        <v>0</v>
      </c>
      <c r="V32" s="130">
        <f t="shared" si="53"/>
        <v>0</v>
      </c>
      <c r="W32" s="127">
        <f t="shared" si="46"/>
        <v>0</v>
      </c>
      <c r="X32" s="128">
        <v>0</v>
      </c>
      <c r="Y32" s="129">
        <f t="shared" si="47"/>
        <v>0</v>
      </c>
      <c r="Z32" s="130">
        <f t="shared" si="54"/>
        <v>0</v>
      </c>
      <c r="AA32" s="127">
        <f t="shared" si="48"/>
        <v>0</v>
      </c>
      <c r="AB32" s="128">
        <v>0</v>
      </c>
      <c r="AC32" s="129">
        <f t="shared" si="49"/>
        <v>0</v>
      </c>
      <c r="AD32" s="130">
        <f t="shared" si="55"/>
        <v>0</v>
      </c>
      <c r="AF32" s="228">
        <f t="shared" si="13"/>
        <v>0</v>
      </c>
    </row>
    <row r="33" spans="1:32" s="227" customFormat="1" ht="8.4" x14ac:dyDescent="0.15">
      <c r="A33" s="175">
        <v>6</v>
      </c>
      <c r="B33" s="115" t="str">
        <f>Orçamentária!B688</f>
        <v>CLIMATIZAÇÃO</v>
      </c>
      <c r="C33" s="116">
        <f>Orçamentária!H739</f>
        <v>0</v>
      </c>
      <c r="D33" s="116">
        <f>Orçamentária!I739</f>
        <v>0</v>
      </c>
      <c r="E33" s="117">
        <f t="shared" si="37"/>
        <v>0</v>
      </c>
      <c r="F33" s="118" t="e">
        <f>+E33/E$41*100</f>
        <v>#DIV/0!</v>
      </c>
      <c r="G33" s="119">
        <f t="shared" si="38"/>
        <v>0</v>
      </c>
      <c r="H33" s="120">
        <v>0</v>
      </c>
      <c r="I33" s="121">
        <f t="shared" si="39"/>
        <v>0</v>
      </c>
      <c r="J33" s="122">
        <f t="shared" si="50"/>
        <v>0</v>
      </c>
      <c r="K33" s="119">
        <f t="shared" si="40"/>
        <v>0</v>
      </c>
      <c r="L33" s="120">
        <v>0</v>
      </c>
      <c r="M33" s="121">
        <f t="shared" si="41"/>
        <v>0</v>
      </c>
      <c r="N33" s="122">
        <f t="shared" si="51"/>
        <v>0</v>
      </c>
      <c r="O33" s="119">
        <f t="shared" si="42"/>
        <v>0</v>
      </c>
      <c r="P33" s="120">
        <v>0</v>
      </c>
      <c r="Q33" s="121">
        <f t="shared" si="43"/>
        <v>0</v>
      </c>
      <c r="R33" s="122">
        <f t="shared" si="52"/>
        <v>0</v>
      </c>
      <c r="S33" s="119">
        <f t="shared" si="44"/>
        <v>0</v>
      </c>
      <c r="T33" s="120">
        <v>0</v>
      </c>
      <c r="U33" s="121">
        <f t="shared" si="45"/>
        <v>0</v>
      </c>
      <c r="V33" s="122">
        <f t="shared" si="53"/>
        <v>0</v>
      </c>
      <c r="W33" s="119">
        <f t="shared" si="46"/>
        <v>0</v>
      </c>
      <c r="X33" s="120">
        <v>0</v>
      </c>
      <c r="Y33" s="121">
        <f t="shared" si="47"/>
        <v>0</v>
      </c>
      <c r="Z33" s="122">
        <f t="shared" si="54"/>
        <v>0</v>
      </c>
      <c r="AA33" s="119">
        <f t="shared" si="48"/>
        <v>0</v>
      </c>
      <c r="AB33" s="120">
        <v>0</v>
      </c>
      <c r="AC33" s="121">
        <f t="shared" si="49"/>
        <v>0</v>
      </c>
      <c r="AD33" s="122">
        <f t="shared" si="55"/>
        <v>0</v>
      </c>
      <c r="AF33" s="228">
        <f t="shared" si="13"/>
        <v>0</v>
      </c>
    </row>
    <row r="34" spans="1:32" s="131" customFormat="1" ht="8.4" x14ac:dyDescent="0.15">
      <c r="A34" s="103">
        <v>7</v>
      </c>
      <c r="B34" s="123" t="str">
        <f>Orçamentária!B741</f>
        <v>INSTALAÇÕES HIDRÁULICAS</v>
      </c>
      <c r="C34" s="124">
        <f>Orçamentária!H754</f>
        <v>0</v>
      </c>
      <c r="D34" s="124">
        <f>Orçamentária!I754</f>
        <v>0</v>
      </c>
      <c r="E34" s="125">
        <f t="shared" si="37"/>
        <v>0</v>
      </c>
      <c r="F34" s="126" t="e">
        <f>+E34/E$41*100</f>
        <v>#DIV/0!</v>
      </c>
      <c r="G34" s="127">
        <f t="shared" si="38"/>
        <v>0</v>
      </c>
      <c r="H34" s="128">
        <v>0</v>
      </c>
      <c r="I34" s="129">
        <f t="shared" si="39"/>
        <v>0</v>
      </c>
      <c r="J34" s="130">
        <f t="shared" si="50"/>
        <v>0</v>
      </c>
      <c r="K34" s="127">
        <f t="shared" si="40"/>
        <v>0</v>
      </c>
      <c r="L34" s="128">
        <v>0</v>
      </c>
      <c r="M34" s="129">
        <f t="shared" si="41"/>
        <v>0</v>
      </c>
      <c r="N34" s="130">
        <f t="shared" si="51"/>
        <v>0</v>
      </c>
      <c r="O34" s="127">
        <f t="shared" si="42"/>
        <v>0</v>
      </c>
      <c r="P34" s="128">
        <v>0</v>
      </c>
      <c r="Q34" s="129">
        <f t="shared" si="43"/>
        <v>0</v>
      </c>
      <c r="R34" s="130">
        <f t="shared" si="52"/>
        <v>0</v>
      </c>
      <c r="S34" s="127">
        <f t="shared" si="44"/>
        <v>0</v>
      </c>
      <c r="T34" s="128">
        <v>0</v>
      </c>
      <c r="U34" s="129">
        <f t="shared" si="45"/>
        <v>0</v>
      </c>
      <c r="V34" s="130">
        <f t="shared" si="53"/>
        <v>0</v>
      </c>
      <c r="W34" s="127">
        <f t="shared" si="46"/>
        <v>0</v>
      </c>
      <c r="X34" s="128">
        <v>0</v>
      </c>
      <c r="Y34" s="129">
        <f t="shared" si="47"/>
        <v>0</v>
      </c>
      <c r="Z34" s="130">
        <f t="shared" si="54"/>
        <v>0</v>
      </c>
      <c r="AA34" s="127">
        <f t="shared" si="48"/>
        <v>0</v>
      </c>
      <c r="AB34" s="128">
        <v>0</v>
      </c>
      <c r="AC34" s="129">
        <f t="shared" si="49"/>
        <v>0</v>
      </c>
      <c r="AD34" s="130">
        <f t="shared" si="55"/>
        <v>0</v>
      </c>
      <c r="AF34" s="228">
        <f t="shared" si="13"/>
        <v>0</v>
      </c>
    </row>
    <row r="35" spans="1:32" s="131" customFormat="1" ht="9" thickBot="1" x14ac:dyDescent="0.2">
      <c r="A35" s="114">
        <v>8</v>
      </c>
      <c r="B35" s="115" t="str">
        <f>Orçamentária!B756</f>
        <v>SERVIÇOS COMPLEMENTARES</v>
      </c>
      <c r="C35" s="116">
        <f>Orçamentária!H759</f>
        <v>0</v>
      </c>
      <c r="D35" s="116">
        <f>Orçamentária!I759</f>
        <v>0</v>
      </c>
      <c r="E35" s="117">
        <f t="shared" si="37"/>
        <v>0</v>
      </c>
      <c r="F35" s="118" t="e">
        <f>+E35/E$41*100</f>
        <v>#DIV/0!</v>
      </c>
      <c r="G35" s="119">
        <f t="shared" si="38"/>
        <v>0</v>
      </c>
      <c r="H35" s="120">
        <v>0</v>
      </c>
      <c r="I35" s="121">
        <f t="shared" si="39"/>
        <v>0</v>
      </c>
      <c r="J35" s="122">
        <f t="shared" si="50"/>
        <v>0</v>
      </c>
      <c r="K35" s="119">
        <f t="shared" si="40"/>
        <v>0</v>
      </c>
      <c r="L35" s="120">
        <v>0</v>
      </c>
      <c r="M35" s="121">
        <f t="shared" si="41"/>
        <v>0</v>
      </c>
      <c r="N35" s="122">
        <f t="shared" si="51"/>
        <v>0</v>
      </c>
      <c r="O35" s="119">
        <f t="shared" si="42"/>
        <v>0</v>
      </c>
      <c r="P35" s="120">
        <v>0</v>
      </c>
      <c r="Q35" s="121">
        <f t="shared" si="43"/>
        <v>0</v>
      </c>
      <c r="R35" s="122">
        <f t="shared" si="52"/>
        <v>0</v>
      </c>
      <c r="S35" s="119">
        <f t="shared" si="44"/>
        <v>0</v>
      </c>
      <c r="T35" s="120">
        <v>0</v>
      </c>
      <c r="U35" s="121">
        <f t="shared" si="45"/>
        <v>0</v>
      </c>
      <c r="V35" s="122">
        <f t="shared" si="53"/>
        <v>0</v>
      </c>
      <c r="W35" s="119">
        <f t="shared" si="46"/>
        <v>0</v>
      </c>
      <c r="X35" s="120">
        <v>0</v>
      </c>
      <c r="Y35" s="121">
        <f t="shared" si="47"/>
        <v>0</v>
      </c>
      <c r="Z35" s="122">
        <f t="shared" si="54"/>
        <v>0</v>
      </c>
      <c r="AA35" s="119">
        <f t="shared" si="48"/>
        <v>0</v>
      </c>
      <c r="AB35" s="120">
        <v>0</v>
      </c>
      <c r="AC35" s="121">
        <f t="shared" si="49"/>
        <v>0</v>
      </c>
      <c r="AD35" s="122">
        <f t="shared" si="55"/>
        <v>0</v>
      </c>
      <c r="AF35" s="228">
        <f t="shared" si="13"/>
        <v>0</v>
      </c>
    </row>
    <row r="36" spans="1:32" s="80" customFormat="1" ht="9" thickBot="1" x14ac:dyDescent="0.2">
      <c r="A36" s="96"/>
      <c r="B36" s="293" t="s">
        <v>1305</v>
      </c>
      <c r="C36" s="98"/>
      <c r="D36" s="98"/>
      <c r="E36" s="99"/>
      <c r="F36" s="100"/>
      <c r="G36" s="101"/>
      <c r="H36" s="102"/>
      <c r="I36" s="98"/>
      <c r="J36" s="100"/>
      <c r="K36" s="101"/>
      <c r="L36" s="102"/>
      <c r="M36" s="98"/>
      <c r="N36" s="100"/>
      <c r="O36" s="101"/>
      <c r="P36" s="102"/>
      <c r="Q36" s="98"/>
      <c r="R36" s="100"/>
      <c r="S36" s="101"/>
      <c r="T36" s="102"/>
      <c r="U36" s="98"/>
      <c r="V36" s="100"/>
      <c r="W36" s="101"/>
      <c r="X36" s="102"/>
      <c r="Y36" s="98"/>
      <c r="Z36" s="100"/>
      <c r="AA36" s="101"/>
      <c r="AB36" s="102"/>
      <c r="AC36" s="98"/>
      <c r="AD36" s="100"/>
      <c r="AF36" s="228"/>
    </row>
    <row r="37" spans="1:32" s="113" customFormat="1" ht="8.4" x14ac:dyDescent="0.15">
      <c r="A37" s="103">
        <v>1</v>
      </c>
      <c r="B37" s="104" t="str">
        <f>Orçamentária!B771</f>
        <v>SERVIÇOS INICIAIS E ADMINISTRAÇÃO LOCAL</v>
      </c>
      <c r="C37" s="105">
        <f>Orçamentária!H777</f>
        <v>0</v>
      </c>
      <c r="D37" s="105">
        <f>Orçamentária!I777</f>
        <v>0</v>
      </c>
      <c r="E37" s="106">
        <f t="shared" ref="E37:E39" si="56">C37+D37</f>
        <v>0</v>
      </c>
      <c r="F37" s="107" t="e">
        <f>+E37/E41*100</f>
        <v>#DIV/0!</v>
      </c>
      <c r="G37" s="108">
        <f t="shared" ref="G37:G39" si="57">+H37*$C37</f>
        <v>0</v>
      </c>
      <c r="H37" s="109">
        <v>0</v>
      </c>
      <c r="I37" s="105">
        <f t="shared" ref="I37:I39" si="58">+J37*$D37</f>
        <v>0</v>
      </c>
      <c r="J37" s="110">
        <f>H37</f>
        <v>0</v>
      </c>
      <c r="K37" s="108">
        <f t="shared" ref="K37:K39" si="59">+L37*$C37</f>
        <v>0</v>
      </c>
      <c r="L37" s="109">
        <v>0</v>
      </c>
      <c r="M37" s="105">
        <f t="shared" ref="M37:M39" si="60">+N37*$D37</f>
        <v>0</v>
      </c>
      <c r="N37" s="110">
        <f>L37</f>
        <v>0</v>
      </c>
      <c r="O37" s="108">
        <f t="shared" ref="O37:O39" si="61">+P37*$C37</f>
        <v>0</v>
      </c>
      <c r="P37" s="109">
        <v>0</v>
      </c>
      <c r="Q37" s="105">
        <f t="shared" ref="Q37:Q39" si="62">+R37*$D37</f>
        <v>0</v>
      </c>
      <c r="R37" s="110">
        <f>P37</f>
        <v>0</v>
      </c>
      <c r="S37" s="111">
        <f t="shared" ref="S37:S39" si="63">+T37*$C37</f>
        <v>0</v>
      </c>
      <c r="T37" s="109">
        <v>0</v>
      </c>
      <c r="U37" s="112">
        <f t="shared" ref="U37:U39" si="64">+V37*$D37</f>
        <v>0</v>
      </c>
      <c r="V37" s="110">
        <f>T37</f>
        <v>0</v>
      </c>
      <c r="W37" s="108">
        <f t="shared" ref="W37:W39" si="65">+X37*$C37</f>
        <v>0</v>
      </c>
      <c r="X37" s="109">
        <v>0</v>
      </c>
      <c r="Y37" s="105">
        <f t="shared" ref="Y37:Y39" si="66">+Z37*$D37</f>
        <v>0</v>
      </c>
      <c r="Z37" s="110">
        <f>X37</f>
        <v>0</v>
      </c>
      <c r="AA37" s="111">
        <f t="shared" ref="AA37:AA39" si="67">+AB37*$C37</f>
        <v>0</v>
      </c>
      <c r="AB37" s="109">
        <v>0</v>
      </c>
      <c r="AC37" s="112">
        <f t="shared" ref="AC37:AC39" si="68">+AD37*$D37</f>
        <v>0</v>
      </c>
      <c r="AD37" s="110">
        <f>AB37</f>
        <v>0</v>
      </c>
      <c r="AF37" s="228">
        <f t="shared" si="13"/>
        <v>0</v>
      </c>
    </row>
    <row r="38" spans="1:32" s="227" customFormat="1" ht="8.4" x14ac:dyDescent="0.15">
      <c r="A38" s="114">
        <v>2</v>
      </c>
      <c r="B38" s="115" t="str">
        <f>Orçamentária!B779</f>
        <v xml:space="preserve">COBERTURA LATERAL DA QUADRA </v>
      </c>
      <c r="C38" s="116">
        <f>Orçamentária!H790</f>
        <v>0</v>
      </c>
      <c r="D38" s="116">
        <f>Orçamentária!I790</f>
        <v>0</v>
      </c>
      <c r="E38" s="117">
        <f t="shared" si="56"/>
        <v>0</v>
      </c>
      <c r="F38" s="118" t="e">
        <f>+E38/E$41*100</f>
        <v>#DIV/0!</v>
      </c>
      <c r="G38" s="119">
        <f t="shared" si="57"/>
        <v>0</v>
      </c>
      <c r="H38" s="120">
        <v>0</v>
      </c>
      <c r="I38" s="121">
        <f t="shared" si="58"/>
        <v>0</v>
      </c>
      <c r="J38" s="122">
        <f t="shared" ref="J38:J39" si="69">H38</f>
        <v>0</v>
      </c>
      <c r="K38" s="119">
        <f t="shared" si="59"/>
        <v>0</v>
      </c>
      <c r="L38" s="120">
        <v>0</v>
      </c>
      <c r="M38" s="121">
        <f t="shared" si="60"/>
        <v>0</v>
      </c>
      <c r="N38" s="122">
        <f t="shared" ref="N38:N39" si="70">L38</f>
        <v>0</v>
      </c>
      <c r="O38" s="119">
        <f t="shared" si="61"/>
        <v>0</v>
      </c>
      <c r="P38" s="120">
        <v>0</v>
      </c>
      <c r="Q38" s="121">
        <f t="shared" si="62"/>
        <v>0</v>
      </c>
      <c r="R38" s="122">
        <f t="shared" ref="R38:R39" si="71">P38</f>
        <v>0</v>
      </c>
      <c r="S38" s="119">
        <f t="shared" si="63"/>
        <v>0</v>
      </c>
      <c r="T38" s="120">
        <v>0</v>
      </c>
      <c r="U38" s="121">
        <f t="shared" si="64"/>
        <v>0</v>
      </c>
      <c r="V38" s="122">
        <f t="shared" ref="V38:V39" si="72">T38</f>
        <v>0</v>
      </c>
      <c r="W38" s="119">
        <f t="shared" si="65"/>
        <v>0</v>
      </c>
      <c r="X38" s="120">
        <v>0</v>
      </c>
      <c r="Y38" s="121">
        <f t="shared" si="66"/>
        <v>0</v>
      </c>
      <c r="Z38" s="122">
        <f t="shared" ref="Z38:Z39" si="73">X38</f>
        <v>0</v>
      </c>
      <c r="AA38" s="119">
        <f t="shared" si="67"/>
        <v>0</v>
      </c>
      <c r="AB38" s="120">
        <v>0</v>
      </c>
      <c r="AC38" s="121">
        <f t="shared" si="68"/>
        <v>0</v>
      </c>
      <c r="AD38" s="122">
        <f t="shared" ref="AD38:AD39" si="74">AB38</f>
        <v>0</v>
      </c>
      <c r="AF38" s="228">
        <f t="shared" si="13"/>
        <v>0</v>
      </c>
    </row>
    <row r="39" spans="1:32" s="227" customFormat="1" ht="8.4" x14ac:dyDescent="0.15">
      <c r="A39" s="103">
        <v>3</v>
      </c>
      <c r="B39" s="123" t="str">
        <f>Orçamentária!B792</f>
        <v>SEVIÇOS FINAIS</v>
      </c>
      <c r="C39" s="124">
        <f>Orçamentária!H795</f>
        <v>0</v>
      </c>
      <c r="D39" s="124">
        <f>Orçamentária!I795</f>
        <v>0</v>
      </c>
      <c r="E39" s="125">
        <f t="shared" si="56"/>
        <v>0</v>
      </c>
      <c r="F39" s="126" t="e">
        <f>+E39/E$41*100</f>
        <v>#DIV/0!</v>
      </c>
      <c r="G39" s="127">
        <f t="shared" si="57"/>
        <v>0</v>
      </c>
      <c r="H39" s="128">
        <v>0</v>
      </c>
      <c r="I39" s="129">
        <f t="shared" si="58"/>
        <v>0</v>
      </c>
      <c r="J39" s="130">
        <f t="shared" si="69"/>
        <v>0</v>
      </c>
      <c r="K39" s="127">
        <f t="shared" si="59"/>
        <v>0</v>
      </c>
      <c r="L39" s="128">
        <v>0</v>
      </c>
      <c r="M39" s="129">
        <f t="shared" si="60"/>
        <v>0</v>
      </c>
      <c r="N39" s="130">
        <f t="shared" si="70"/>
        <v>0</v>
      </c>
      <c r="O39" s="127">
        <f t="shared" si="61"/>
        <v>0</v>
      </c>
      <c r="P39" s="128">
        <v>0</v>
      </c>
      <c r="Q39" s="129">
        <f t="shared" si="62"/>
        <v>0</v>
      </c>
      <c r="R39" s="130">
        <f t="shared" si="71"/>
        <v>0</v>
      </c>
      <c r="S39" s="127">
        <f t="shared" si="63"/>
        <v>0</v>
      </c>
      <c r="T39" s="128">
        <v>0</v>
      </c>
      <c r="U39" s="129">
        <f t="shared" si="64"/>
        <v>0</v>
      </c>
      <c r="V39" s="130">
        <f t="shared" si="72"/>
        <v>0</v>
      </c>
      <c r="W39" s="127">
        <f t="shared" si="65"/>
        <v>0</v>
      </c>
      <c r="X39" s="128">
        <v>0</v>
      </c>
      <c r="Y39" s="129">
        <f t="shared" si="66"/>
        <v>0</v>
      </c>
      <c r="Z39" s="130">
        <f t="shared" si="73"/>
        <v>0</v>
      </c>
      <c r="AA39" s="127">
        <f t="shared" si="67"/>
        <v>0</v>
      </c>
      <c r="AB39" s="128">
        <v>0</v>
      </c>
      <c r="AC39" s="129">
        <f t="shared" si="68"/>
        <v>0</v>
      </c>
      <c r="AD39" s="130">
        <f t="shared" si="74"/>
        <v>0</v>
      </c>
      <c r="AF39" s="228">
        <f t="shared" si="13"/>
        <v>0</v>
      </c>
    </row>
    <row r="40" spans="1:32" s="131" customFormat="1" ht="8.4" x14ac:dyDescent="0.15">
      <c r="A40" s="81"/>
      <c r="B40" s="123"/>
      <c r="C40" s="132"/>
      <c r="D40" s="132"/>
      <c r="E40" s="133"/>
      <c r="F40" s="133"/>
      <c r="G40" s="134"/>
      <c r="H40" s="135"/>
      <c r="I40" s="124"/>
      <c r="J40" s="136"/>
      <c r="K40" s="134"/>
      <c r="L40" s="135"/>
      <c r="M40" s="124"/>
      <c r="N40" s="136"/>
      <c r="O40" s="134"/>
      <c r="P40" s="135"/>
      <c r="Q40" s="124"/>
      <c r="R40" s="136"/>
      <c r="S40" s="134"/>
      <c r="T40" s="135"/>
      <c r="U40" s="124"/>
      <c r="V40" s="136"/>
      <c r="W40" s="134"/>
      <c r="X40" s="135"/>
      <c r="Y40" s="124"/>
      <c r="Z40" s="136"/>
      <c r="AA40" s="134"/>
      <c r="AB40" s="135"/>
      <c r="AC40" s="124"/>
      <c r="AD40" s="136"/>
      <c r="AF40" s="228"/>
    </row>
    <row r="41" spans="1:32" s="80" customFormat="1" ht="8.4" x14ac:dyDescent="0.15">
      <c r="A41" s="137"/>
      <c r="B41" s="138" t="s">
        <v>89</v>
      </c>
      <c r="C41" s="139">
        <f>SUM(C10:C40)</f>
        <v>0</v>
      </c>
      <c r="D41" s="139">
        <f>SUM(D10:D40)</f>
        <v>0</v>
      </c>
      <c r="E41" s="139">
        <f>SUM(E10:E40)</f>
        <v>0</v>
      </c>
      <c r="F41" s="140" t="e">
        <f>SUM(F10:F39)</f>
        <v>#DIV/0!</v>
      </c>
      <c r="G41" s="141">
        <f>SUM(G10:G40)</f>
        <v>0</v>
      </c>
      <c r="H41" s="124"/>
      <c r="I41" s="142">
        <f>SUM(I10:I40)</f>
        <v>0</v>
      </c>
      <c r="J41" s="143"/>
      <c r="K41" s="141">
        <f>SUM(K10:K40)</f>
        <v>0</v>
      </c>
      <c r="L41" s="124"/>
      <c r="M41" s="142">
        <f>SUM(M10:M40)</f>
        <v>0</v>
      </c>
      <c r="N41" s="143"/>
      <c r="O41" s="141">
        <f>SUM(O10:O40)</f>
        <v>0</v>
      </c>
      <c r="P41" s="124"/>
      <c r="Q41" s="142">
        <f>SUM(Q10:Q40)</f>
        <v>0</v>
      </c>
      <c r="R41" s="143"/>
      <c r="S41" s="141">
        <f>SUM(S10:S40)</f>
        <v>0</v>
      </c>
      <c r="T41" s="124"/>
      <c r="U41" s="142">
        <f>SUM(U10:U40)</f>
        <v>0</v>
      </c>
      <c r="V41" s="143"/>
      <c r="W41" s="141">
        <f>SUM(W10:W40)</f>
        <v>0</v>
      </c>
      <c r="X41" s="124"/>
      <c r="Y41" s="142">
        <f>SUM(Y10:Y40)</f>
        <v>0</v>
      </c>
      <c r="Z41" s="143"/>
      <c r="AA41" s="141">
        <f>SUM(AA10:AA40)</f>
        <v>0</v>
      </c>
      <c r="AB41" s="124"/>
      <c r="AC41" s="142">
        <f>SUM(AC10:AC40)</f>
        <v>0</v>
      </c>
      <c r="AD41" s="143"/>
      <c r="AF41" s="228"/>
    </row>
    <row r="42" spans="1:32" s="152" customFormat="1" ht="8.4" x14ac:dyDescent="0.15">
      <c r="A42" s="144"/>
      <c r="B42" s="145"/>
      <c r="C42" s="146"/>
      <c r="D42" s="147"/>
      <c r="E42" s="226"/>
      <c r="F42" s="147"/>
      <c r="G42" s="148"/>
      <c r="H42" s="149"/>
      <c r="I42" s="150"/>
      <c r="J42" s="151"/>
      <c r="K42" s="148"/>
      <c r="L42" s="149"/>
      <c r="M42" s="150"/>
      <c r="N42" s="151"/>
      <c r="O42" s="148"/>
      <c r="P42" s="149"/>
      <c r="Q42" s="150"/>
      <c r="R42" s="151"/>
      <c r="S42" s="148"/>
      <c r="T42" s="149"/>
      <c r="U42" s="150"/>
      <c r="V42" s="151"/>
      <c r="W42" s="148"/>
      <c r="X42" s="149"/>
      <c r="Y42" s="150"/>
      <c r="Z42" s="151"/>
      <c r="AA42" s="148"/>
      <c r="AB42" s="149"/>
      <c r="AC42" s="150"/>
      <c r="AD42" s="151"/>
      <c r="AF42" s="228"/>
    </row>
    <row r="43" spans="1:32" s="157" customFormat="1" ht="8.4" x14ac:dyDescent="0.15">
      <c r="A43" s="153"/>
      <c r="B43" s="82" t="s">
        <v>90</v>
      </c>
      <c r="C43" s="139" t="e">
        <f>Orçamentária!#REF!+Orçamentária!#REF!+Orçamentária!H830</f>
        <v>#REF!</v>
      </c>
      <c r="D43" s="154"/>
      <c r="E43" s="154"/>
      <c r="F43" s="154"/>
      <c r="G43" s="141">
        <f>G41*(1+Orçamentária!$D$828/100)</f>
        <v>0</v>
      </c>
      <c r="H43" s="155" t="e">
        <f>G43/($C$41+$C$43)</f>
        <v>#REF!</v>
      </c>
      <c r="I43" s="142">
        <f>I41*(1+Orçamentária!$D$828/100)</f>
        <v>0</v>
      </c>
      <c r="J43" s="156" t="e">
        <f>I43/($D$41+$D$44)</f>
        <v>#REF!</v>
      </c>
      <c r="K43" s="141">
        <f>K41*(1+Orçamentária!$D$828/100)</f>
        <v>0</v>
      </c>
      <c r="L43" s="155" t="e">
        <f>K43/($C$41+$C$43)</f>
        <v>#REF!</v>
      </c>
      <c r="M43" s="142">
        <f>M41*(1+Orçamentária!$D$828/100)</f>
        <v>0</v>
      </c>
      <c r="N43" s="156" t="e">
        <f>M43/($D$41+$D$44)</f>
        <v>#REF!</v>
      </c>
      <c r="O43" s="141">
        <f>O41*(1+Orçamentária!$D$828/100)</f>
        <v>0</v>
      </c>
      <c r="P43" s="155" t="e">
        <f>O43/($C$41+$C$43)</f>
        <v>#REF!</v>
      </c>
      <c r="Q43" s="142">
        <f>Q41*(1+Orçamentária!$D$828/100)</f>
        <v>0</v>
      </c>
      <c r="R43" s="156" t="e">
        <f>Q43/($D$41+$D$44)</f>
        <v>#REF!</v>
      </c>
      <c r="S43" s="141">
        <f>S41*(1+Orçamentária!$D$828/100)</f>
        <v>0</v>
      </c>
      <c r="T43" s="155" t="e">
        <f>S43/($C$41+$C$43)</f>
        <v>#REF!</v>
      </c>
      <c r="U43" s="142">
        <f>U41*(1+Orçamentária!$D$828/100)</f>
        <v>0</v>
      </c>
      <c r="V43" s="156" t="e">
        <f>U43/($D$41+$D$44)</f>
        <v>#REF!</v>
      </c>
      <c r="W43" s="141">
        <f>W41*(1+Orçamentária!$D$828/100)</f>
        <v>0</v>
      </c>
      <c r="X43" s="155" t="e">
        <f>W43/($C$41+$C$43)</f>
        <v>#REF!</v>
      </c>
      <c r="Y43" s="142">
        <f>Y41*(1+Orçamentária!$D$828/100)</f>
        <v>0</v>
      </c>
      <c r="Z43" s="156" t="e">
        <f>Y43/($D$41+$D$44)</f>
        <v>#REF!</v>
      </c>
      <c r="AA43" s="141">
        <f>AA41*(1+Orçamentária!$D$828/100)</f>
        <v>0</v>
      </c>
      <c r="AB43" s="155" t="e">
        <f>AA43/($C$41+$C$43)</f>
        <v>#REF!</v>
      </c>
      <c r="AC43" s="142">
        <f>AC41*(1+Orçamentária!$D$828/100)</f>
        <v>0</v>
      </c>
      <c r="AD43" s="156" t="e">
        <f>AC43/($D$41+$D$44)</f>
        <v>#REF!</v>
      </c>
      <c r="AF43" s="228" t="e">
        <f>H43+L43+P43+T43+X43+AB43</f>
        <v>#REF!</v>
      </c>
    </row>
    <row r="44" spans="1:32" s="157" customFormat="1" ht="8.4" x14ac:dyDescent="0.15">
      <c r="A44" s="153"/>
      <c r="B44" s="82" t="s">
        <v>91</v>
      </c>
      <c r="C44" s="158"/>
      <c r="D44" s="139" t="e">
        <f>Orçamentária!#REF!+Orçamentária!#REF!+Orçamentária!I831</f>
        <v>#REF!</v>
      </c>
      <c r="F44" s="154"/>
      <c r="G44" s="159"/>
      <c r="H44" s="160"/>
      <c r="K44" s="159"/>
      <c r="L44" s="160"/>
      <c r="O44" s="159"/>
      <c r="P44" s="160"/>
      <c r="S44" s="159"/>
      <c r="T44" s="160"/>
      <c r="U44" s="131"/>
      <c r="V44" s="161"/>
      <c r="W44" s="159"/>
      <c r="X44" s="160"/>
      <c r="AA44" s="159"/>
      <c r="AB44" s="160"/>
      <c r="AC44" s="131"/>
      <c r="AD44" s="161"/>
    </row>
    <row r="45" spans="1:32" s="157" customFormat="1" ht="9" thickBot="1" x14ac:dyDescent="0.2">
      <c r="A45" s="162"/>
      <c r="B45" s="163" t="s">
        <v>92</v>
      </c>
      <c r="C45" s="164"/>
      <c r="D45" s="165"/>
      <c r="E45" s="166" t="e">
        <f>C41+D41+C43+D44</f>
        <v>#REF!</v>
      </c>
      <c r="F45" s="165"/>
      <c r="G45" s="167"/>
      <c r="H45" s="168"/>
      <c r="I45" s="169"/>
      <c r="J45" s="170"/>
      <c r="K45" s="167"/>
      <c r="L45" s="168"/>
      <c r="M45" s="169"/>
      <c r="N45" s="170"/>
      <c r="O45" s="167"/>
      <c r="P45" s="168"/>
      <c r="Q45" s="169"/>
      <c r="R45" s="170"/>
      <c r="S45" s="167"/>
      <c r="T45" s="168"/>
      <c r="U45" s="169"/>
      <c r="V45" s="170"/>
      <c r="W45" s="167"/>
      <c r="X45" s="168"/>
      <c r="Y45" s="169"/>
      <c r="Z45" s="170"/>
      <c r="AA45" s="167"/>
      <c r="AB45" s="168"/>
      <c r="AC45" s="169"/>
      <c r="AD45" s="170"/>
    </row>
    <row r="46" spans="1:32" s="157" customFormat="1" ht="9" thickBot="1" x14ac:dyDescent="0.2">
      <c r="A46" s="162"/>
      <c r="B46" s="163" t="s">
        <v>93</v>
      </c>
      <c r="C46" s="164"/>
      <c r="D46" s="165"/>
      <c r="E46" s="165"/>
      <c r="F46" s="165"/>
      <c r="G46" s="167"/>
      <c r="H46" s="168"/>
      <c r="I46" s="171">
        <f>I43+G43</f>
        <v>0</v>
      </c>
      <c r="J46" s="172" t="e">
        <f>I46/$E$45</f>
        <v>#REF!</v>
      </c>
      <c r="K46" s="167"/>
      <c r="L46" s="168"/>
      <c r="M46" s="171">
        <f>M43+K43</f>
        <v>0</v>
      </c>
      <c r="N46" s="172" t="e">
        <f>M46/$E$45</f>
        <v>#REF!</v>
      </c>
      <c r="O46" s="167"/>
      <c r="P46" s="168"/>
      <c r="Q46" s="171">
        <f>Q43+O43</f>
        <v>0</v>
      </c>
      <c r="R46" s="172" t="e">
        <f>Q46/$E$45</f>
        <v>#REF!</v>
      </c>
      <c r="S46" s="167"/>
      <c r="T46" s="168"/>
      <c r="U46" s="171">
        <f>U43+S43</f>
        <v>0</v>
      </c>
      <c r="V46" s="172" t="e">
        <f>U46/$E$45</f>
        <v>#REF!</v>
      </c>
      <c r="W46" s="167"/>
      <c r="X46" s="168"/>
      <c r="Y46" s="171">
        <f>Y43+W43</f>
        <v>0</v>
      </c>
      <c r="Z46" s="172" t="e">
        <f>Y46/$E$45</f>
        <v>#REF!</v>
      </c>
      <c r="AA46" s="167"/>
      <c r="AB46" s="168"/>
      <c r="AC46" s="171">
        <f>AC43+AA43</f>
        <v>0</v>
      </c>
      <c r="AD46" s="172" t="e">
        <f>AC46/$E$45</f>
        <v>#REF!</v>
      </c>
    </row>
    <row r="47" spans="1:32" s="157" customFormat="1" ht="9" thickBot="1" x14ac:dyDescent="0.2">
      <c r="A47" s="162"/>
      <c r="B47" s="163" t="s">
        <v>94</v>
      </c>
      <c r="C47" s="164"/>
      <c r="D47" s="165"/>
      <c r="E47" s="165"/>
      <c r="F47" s="165"/>
      <c r="G47" s="167"/>
      <c r="H47" s="168"/>
      <c r="I47" s="171">
        <f>I46</f>
        <v>0</v>
      </c>
      <c r="J47" s="172" t="e">
        <f>J46</f>
        <v>#REF!</v>
      </c>
      <c r="K47" s="167"/>
      <c r="L47" s="168"/>
      <c r="M47" s="171">
        <f>I46+M46</f>
        <v>0</v>
      </c>
      <c r="N47" s="172" t="e">
        <f>M47/$E$45</f>
        <v>#REF!</v>
      </c>
      <c r="O47" s="167"/>
      <c r="P47" s="168"/>
      <c r="Q47" s="171">
        <f>I46+M46+Q46</f>
        <v>0</v>
      </c>
      <c r="R47" s="172" t="e">
        <f>Q47/$E$45</f>
        <v>#REF!</v>
      </c>
      <c r="S47" s="167"/>
      <c r="T47" s="168"/>
      <c r="U47" s="171">
        <f>I46+M46+Q46+U46</f>
        <v>0</v>
      </c>
      <c r="V47" s="172" t="e">
        <f>U47/$E$45</f>
        <v>#REF!</v>
      </c>
      <c r="W47" s="167"/>
      <c r="X47" s="168"/>
      <c r="Y47" s="171">
        <f>I46+M46+Q46+U46+Y46</f>
        <v>0</v>
      </c>
      <c r="Z47" s="172" t="e">
        <f>Y47/$E$45</f>
        <v>#REF!</v>
      </c>
      <c r="AA47" s="167"/>
      <c r="AB47" s="168"/>
      <c r="AC47" s="171">
        <f>I46+M46+Q46+U46+Y46+AC46</f>
        <v>0</v>
      </c>
      <c r="AD47" s="172" t="e">
        <f>AC47/$E$45</f>
        <v>#REF!</v>
      </c>
    </row>
    <row r="48" spans="1:32" x14ac:dyDescent="0.25">
      <c r="E48" s="173"/>
    </row>
    <row r="49" spans="5:5" x14ac:dyDescent="0.25">
      <c r="E49" s="173"/>
    </row>
    <row r="50" spans="5:5" x14ac:dyDescent="0.25">
      <c r="E50" s="174" t="s">
        <v>95</v>
      </c>
    </row>
    <row r="51" spans="5:5" x14ac:dyDescent="0.25">
      <c r="E51" s="174" t="s">
        <v>47</v>
      </c>
    </row>
  </sheetData>
  <mergeCells count="1">
    <mergeCell ref="A4:V4"/>
  </mergeCells>
  <printOptions horizontalCentered="1" verticalCentered="1"/>
  <pageMargins left="0.35433070866141736" right="0.15748031496062992" top="1.4566929133858268" bottom="0.43307086614173229" header="0.39370078740157483" footer="0.19685039370078741"/>
  <pageSetup paperSize="9" fitToWidth="0" orientation="landscape" r:id="rId1"/>
  <headerFooter alignWithMargins="0">
    <oddHeader>&amp;L&amp;G</oddHeader>
    <oddFooter>&amp;R&amp;8Página &amp;P/&amp;N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6B6ED4538E194BAF78F13EB96F2F86" ma:contentTypeVersion="21" ma:contentTypeDescription="Crie um novo documento." ma:contentTypeScope="" ma:versionID="bd4b53f7543df4c7d25530180ef5d6cf">
  <xsd:schema xmlns:xsd="http://www.w3.org/2001/XMLSchema" xmlns:xs="http://www.w3.org/2001/XMLSchema" xmlns:p="http://schemas.microsoft.com/office/2006/metadata/properties" xmlns:ns1="http://schemas.microsoft.com/sharepoint/v3" xmlns:ns2="f05a4387-5b93-4166-bc98-7f5883bbf940" xmlns:ns3="87847bdd-0d1e-4443-ba0f-c590836cc127" targetNamespace="http://schemas.microsoft.com/office/2006/metadata/properties" ma:root="true" ma:fieldsID="2073c6539d2b50a8b933170505c84842" ns1:_="" ns2:_="" ns3:_="">
    <xsd:import namespace="http://schemas.microsoft.com/sharepoint/v3"/>
    <xsd:import namespace="f05a4387-5b93-4166-bc98-7f5883bbf940"/>
    <xsd:import namespace="87847bdd-0d1e-4443-ba0f-c590836cc127"/>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MediaServiceAutoKeyPoints" minOccurs="0"/>
                <xsd:element ref="ns2:MediaServiceKeyPoints"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Propriedades da Política de Conformidade Unificada" ma:hidden="true" ma:internalName="_ip_UnifiedCompliancePolicyProperties">
      <xsd:simpleType>
        <xsd:restriction base="dms:Note"/>
      </xsd:simpleType>
    </xsd:element>
    <xsd:element name="_ip_UnifiedCompliancePolicyUIAction" ma:index="19"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5a4387-5b93-4166-bc98-7f5883bbf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Status de liberação" ma:internalName="Status_x0020_de_x0020_libera_x00e7__x00e3_o">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Marcações de imagem" ma:readOnly="false" ma:fieldId="{5cf76f15-5ced-4ddc-b409-7134ff3c332f}" ma:taxonomyMulti="true" ma:sspId="c79109d5-e067-4a55-9611-ccbaa98b80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847bdd-0d1e-4443-ba0f-c590836cc127"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6" nillable="true" ma:displayName="Taxonomy Catch All Column" ma:hidden="true" ma:list="{c6dbf7a9-4a9d-45a6-9858-3a2d5251772f}" ma:internalName="TaxCatchAll" ma:showField="CatchAllData" ma:web="87847bdd-0d1e-4443-ba0f-c590836cc1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05a4387-5b93-4166-bc98-7f5883bbf940">
      <Terms xmlns="http://schemas.microsoft.com/office/infopath/2007/PartnerControls"/>
    </lcf76f155ced4ddcb4097134ff3c332f>
    <_Flow_SignoffStatus xmlns="f05a4387-5b93-4166-bc98-7f5883bbf940" xsi:nil="true"/>
    <_ip_UnifiedCompliancePolicyProperties xmlns="http://schemas.microsoft.com/sharepoint/v3" xsi:nil="true"/>
    <TaxCatchAll xmlns="87847bdd-0d1e-4443-ba0f-c590836cc127" xsi:nil="true"/>
  </documentManagement>
</p:properties>
</file>

<file path=customXml/itemProps1.xml><?xml version="1.0" encoding="utf-8"?>
<ds:datastoreItem xmlns:ds="http://schemas.openxmlformats.org/officeDocument/2006/customXml" ds:itemID="{28B8DB60-BD37-4510-A114-F372128706D9}"/>
</file>

<file path=customXml/itemProps2.xml><?xml version="1.0" encoding="utf-8"?>
<ds:datastoreItem xmlns:ds="http://schemas.openxmlformats.org/officeDocument/2006/customXml" ds:itemID="{14E36E39-FE30-4231-B140-25817300A6C1}"/>
</file>

<file path=customXml/itemProps3.xml><?xml version="1.0" encoding="utf-8"?>
<ds:datastoreItem xmlns:ds="http://schemas.openxmlformats.org/officeDocument/2006/customXml" ds:itemID="{2D8B1ACB-C476-49F8-A45F-0FC7A687EA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4</vt:i4>
      </vt:variant>
    </vt:vector>
  </HeadingPairs>
  <TitlesOfParts>
    <vt:vector size="6" baseType="lpstr">
      <vt:lpstr>Orçamentária</vt:lpstr>
      <vt:lpstr>Cronograma Físico Finaceiro</vt:lpstr>
      <vt:lpstr>'Cronograma Físico Finaceiro'!Area_de_impressao</vt:lpstr>
      <vt:lpstr>Orçamentária!Area_de_impressao</vt:lpstr>
      <vt:lpstr>'Cronograma Físico Finaceiro'!Titulos_de_impressao</vt:lpstr>
      <vt:lpstr>Orçamentária!Titulos_de_impressao</vt:lpstr>
    </vt:vector>
  </TitlesOfParts>
  <Company>SESC</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SESC</dc:creator>
  <cp:lastModifiedBy>MARCELLO FARIAS RODRIGUES</cp:lastModifiedBy>
  <cp:revision/>
  <cp:lastPrinted>2024-05-27T14:30:15Z</cp:lastPrinted>
  <dcterms:created xsi:type="dcterms:W3CDTF">2001-02-15T17:16:09Z</dcterms:created>
  <dcterms:modified xsi:type="dcterms:W3CDTF">2024-05-27T15:45:00Z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0x0101008A6B6ED4538E194BAF78F13EB96F2F86</vt:lpwstr>
  </property>
</Properties>
</file>